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mw.lsa-net.de\dfs\USERS\Home\flamming\Desktop\"/>
    </mc:Choice>
  </mc:AlternateContent>
  <bookViews>
    <workbookView xWindow="0" yWindow="0" windowWidth="19320" windowHeight="12285" tabRatio="799"/>
  </bookViews>
  <sheets>
    <sheet name="I_1" sheetId="11" r:id="rId1"/>
    <sheet name="I_2" sheetId="2" r:id="rId2"/>
    <sheet name="I_3" sheetId="3" r:id="rId3"/>
    <sheet name="I_4" sheetId="4" r:id="rId4"/>
    <sheet name="I_5" sheetId="5" r:id="rId5"/>
    <sheet name="I_5b" sheetId="12" r:id="rId6"/>
    <sheet name="I_6" sheetId="6" r:id="rId7"/>
    <sheet name="Anlage 1 Berechn. Umsatzerl" sheetId="19" r:id="rId8"/>
    <sheet name="Anlage 2 Berechn. BWS" sheetId="8" r:id="rId9"/>
    <sheet name="E_1" sheetId="20" r:id="rId10"/>
    <sheet name="E_3" sheetId="21" r:id="rId11"/>
    <sheet name="Ausfüllhinweise" sheetId="10" r:id="rId12"/>
    <sheet name="Zsfg. GA" sheetId="14" r:id="rId13"/>
  </sheets>
  <definedNames>
    <definedName name="_xlnm._FilterDatabase" localSheetId="0" hidden="1">I_1!$E$26:$E$26</definedName>
    <definedName name="ALFF">'Zsfg. GA'!$L$2:$L$9</definedName>
    <definedName name="bereichaus___0" localSheetId="9">E_1!AK_Ist_B9</definedName>
    <definedName name="bereichaus___0" localSheetId="10">E_3!AK_Ist_B9</definedName>
    <definedName name="bereichaus___1" localSheetId="9">E_1!_xlnm.Print_Titles</definedName>
    <definedName name="bereichaus___1" localSheetId="10">E_3!_xlnm.Print_Titles</definedName>
    <definedName name="bereichaus___2" localSheetId="9">E_1!AK_Ist_B1</definedName>
    <definedName name="bereichaus___2" localSheetId="10">E_3!AK_Ist_B1</definedName>
    <definedName name="bereichaus___3" localSheetId="9">E_1!_xlnm.Print_Titles</definedName>
    <definedName name="bereichaus___3" localSheetId="10">E_3!_xlnm.Print_Titles</definedName>
    <definedName name="bereichein___0" localSheetId="9">E_1!bereichaus___1</definedName>
    <definedName name="bereichein___0" localSheetId="10">E_3!bereichaus___1</definedName>
    <definedName name="bereichein___2" localSheetId="9">E_1!bereichaus___3</definedName>
    <definedName name="bereichein___2" localSheetId="10">E_3!bereichaus___3</definedName>
    <definedName name="bereichein___2">bereichaus___3</definedName>
    <definedName name="bereichein___3" localSheetId="9">E_1!AK_Ziel_B9</definedName>
    <definedName name="bereichein___3" localSheetId="10">E_3!AK_Ziel_B9</definedName>
    <definedName name="DruckAntr___3" localSheetId="9">E_1!bereichein___0</definedName>
    <definedName name="DruckAntr___3" localSheetId="10">E_3!bereichein___0</definedName>
    <definedName name="_xlnm.Print_Area" localSheetId="7">'Anlage 1 Berechn. Umsatzerl'!$A$1:$K$62</definedName>
    <definedName name="_xlnm.Print_Area" localSheetId="8">'Anlage 2 Berechn. BWS'!$A$1:$F$48</definedName>
    <definedName name="_xlnm.Print_Area" localSheetId="11">Ausfüllhinweise!$A$1:$H$36</definedName>
    <definedName name="_xlnm.Print_Area" localSheetId="9">E_1!$A$1:$W$86</definedName>
    <definedName name="_xlnm.Print_Area" localSheetId="10">E_3!$A$1:$I$83</definedName>
    <definedName name="_xlnm.Print_Area" localSheetId="0">I_1!$A$1:$I$64</definedName>
    <definedName name="_xlnm.Print_Area" localSheetId="1">I_2!$A$1:$K$63</definedName>
    <definedName name="_xlnm.Print_Area" localSheetId="2">I_3!$A$1:$I$85</definedName>
    <definedName name="_xlnm.Print_Area" localSheetId="3">I_4!$A$1:$K$43</definedName>
    <definedName name="_xlnm.Print_Area" localSheetId="4">I_5!$A$1:$M$37</definedName>
    <definedName name="_xlnm.Print_Area" localSheetId="5">I_5b!$A$1:$P$39</definedName>
    <definedName name="_xlnm.Print_Area" localSheetId="6">I_6!$A$1:$H$39</definedName>
    <definedName name="_xlnm.Print_Titles" localSheetId="9">E_1!$1:$2</definedName>
    <definedName name="_xlnm.Print_Titles" localSheetId="12">'Zsfg. GA'!$1:$2</definedName>
    <definedName name="Z_0E6EEBCA_983A_4516_9684_AAC30A75EB8F_.wvu.Cols" localSheetId="8" hidden="1">'Anlage 2 Berechn. BWS'!$H:$IS</definedName>
    <definedName name="Z_0E6EEBCA_983A_4516_9684_AAC30A75EB8F_.wvu.Cols" localSheetId="0" hidden="1">I_1!$N:$X</definedName>
    <definedName name="Z_0E6EEBCA_983A_4516_9684_AAC30A75EB8F_.wvu.PrintArea" localSheetId="9" hidden="1">E_1!$A$1:$W$86</definedName>
    <definedName name="Z_0E6EEBCA_983A_4516_9684_AAC30A75EB8F_.wvu.PrintArea" localSheetId="10" hidden="1">E_3!$A$1:$I$61</definedName>
    <definedName name="Z_0E6EEBCA_983A_4516_9684_AAC30A75EB8F_.wvu.PrintArea" localSheetId="0" hidden="1">I_1!$A$1:$I$64</definedName>
    <definedName name="Z_0E6EEBCA_983A_4516_9684_AAC30A75EB8F_.wvu.PrintArea" localSheetId="1" hidden="1">I_2!$A$1:$K$63</definedName>
    <definedName name="Z_0E6EEBCA_983A_4516_9684_AAC30A75EB8F_.wvu.PrintArea" localSheetId="2" hidden="1">I_3!$A$1:$I$61</definedName>
    <definedName name="Z_0E6EEBCA_983A_4516_9684_AAC30A75EB8F_.wvu.PrintArea" localSheetId="3" hidden="1">I_4!$A$4:$K$43</definedName>
    <definedName name="Z_0E6EEBCA_983A_4516_9684_AAC30A75EB8F_.wvu.PrintArea" localSheetId="4" hidden="1">I_5!$A$6:$H$37</definedName>
    <definedName name="Z_0E6EEBCA_983A_4516_9684_AAC30A75EB8F_.wvu.PrintArea" localSheetId="5" hidden="1">I_5b!$A$3:$P$8</definedName>
    <definedName name="Z_0E6EEBCA_983A_4516_9684_AAC30A75EB8F_.wvu.PrintArea" localSheetId="6" hidden="1">I_6!$A$3:$H$21</definedName>
    <definedName name="Z_0E6EEBCA_983A_4516_9684_AAC30A75EB8F_.wvu.PrintArea" localSheetId="12" hidden="1">'Zsfg. GA'!$A$1:$K$79</definedName>
    <definedName name="Z_1FD36552_A9E4_493D_86F8_7837E168DECC_.wvu.Cols" localSheetId="8" hidden="1">'Anlage 2 Berechn. BWS'!$H:$IS</definedName>
    <definedName name="Z_1FD36552_A9E4_493D_86F8_7837E168DECC_.wvu.Cols" localSheetId="0" hidden="1">I_1!$N:$X</definedName>
    <definedName name="Z_1FD36552_A9E4_493D_86F8_7837E168DECC_.wvu.PrintArea" localSheetId="9" hidden="1">E_1!$A$1:$W$86</definedName>
    <definedName name="Z_1FD36552_A9E4_493D_86F8_7837E168DECC_.wvu.PrintArea" localSheetId="10" hidden="1">E_3!$A$1:$I$61</definedName>
    <definedName name="Z_1FD36552_A9E4_493D_86F8_7837E168DECC_.wvu.PrintArea" localSheetId="0" hidden="1">I_1!$A$1:$I$64</definedName>
    <definedName name="Z_1FD36552_A9E4_493D_86F8_7837E168DECC_.wvu.PrintArea" localSheetId="1" hidden="1">I_2!$A$1:$K$63</definedName>
    <definedName name="Z_1FD36552_A9E4_493D_86F8_7837E168DECC_.wvu.PrintArea" localSheetId="2" hidden="1">I_3!$A$1:$I$61</definedName>
    <definedName name="Z_1FD36552_A9E4_493D_86F8_7837E168DECC_.wvu.PrintArea" localSheetId="3" hidden="1">I_4!$A$4:$K$43</definedName>
    <definedName name="Z_1FD36552_A9E4_493D_86F8_7837E168DECC_.wvu.PrintArea" localSheetId="4" hidden="1">I_5!$A$6:$H$37</definedName>
    <definedName name="Z_1FD36552_A9E4_493D_86F8_7837E168DECC_.wvu.PrintArea" localSheetId="5" hidden="1">I_5b!$A$3:$P$8</definedName>
    <definedName name="Z_1FD36552_A9E4_493D_86F8_7837E168DECC_.wvu.PrintArea" localSheetId="6" hidden="1">I_6!$A$3:$H$21</definedName>
    <definedName name="Z_1FD36552_A9E4_493D_86F8_7837E168DECC_.wvu.PrintArea" localSheetId="12" hidden="1">'Zsfg. GA'!$A$1:$K$79</definedName>
    <definedName name="Z_E222FE07_C4BC_4F2D_9F77_35FE8CAC90DC_.wvu.Cols" localSheetId="8" hidden="1">'Anlage 2 Berechn. BWS'!$H:$IS</definedName>
    <definedName name="Z_E222FE07_C4BC_4F2D_9F77_35FE8CAC90DC_.wvu.Cols" localSheetId="0" hidden="1">I_1!$O:$IW</definedName>
    <definedName name="Z_E222FE07_C4BC_4F2D_9F77_35FE8CAC90DC_.wvu.FilterData" localSheetId="0" hidden="1">I_1!$E$26</definedName>
    <definedName name="Z_E222FE07_C4BC_4F2D_9F77_35FE8CAC90DC_.wvu.PrintArea" localSheetId="9" hidden="1">E_1!$A$1:$W$86</definedName>
    <definedName name="Z_E222FE07_C4BC_4F2D_9F77_35FE8CAC90DC_.wvu.PrintArea" localSheetId="10" hidden="1">E_3!$A$1:$I$61</definedName>
    <definedName name="Z_E222FE07_C4BC_4F2D_9F77_35FE8CAC90DC_.wvu.PrintArea" localSheetId="0" hidden="1">I_1!$A$1:$I$64</definedName>
    <definedName name="Z_E222FE07_C4BC_4F2D_9F77_35FE8CAC90DC_.wvu.PrintArea" localSheetId="1" hidden="1">I_2!$A$1:$K$63</definedName>
    <definedName name="Z_E222FE07_C4BC_4F2D_9F77_35FE8CAC90DC_.wvu.PrintArea" localSheetId="2" hidden="1">I_3!$A$1:$I$61</definedName>
    <definedName name="Z_E222FE07_C4BC_4F2D_9F77_35FE8CAC90DC_.wvu.PrintArea" localSheetId="3" hidden="1">I_4!$A$4:$K$43</definedName>
    <definedName name="Z_E222FE07_C4BC_4F2D_9F77_35FE8CAC90DC_.wvu.PrintArea" localSheetId="4" hidden="1">I_5!$A$6:$H$37</definedName>
    <definedName name="Z_E222FE07_C4BC_4F2D_9F77_35FE8CAC90DC_.wvu.PrintArea" localSheetId="5" hidden="1">I_5b!$A$3:$P$8</definedName>
    <definedName name="Z_E222FE07_C4BC_4F2D_9F77_35FE8CAC90DC_.wvu.PrintArea" localSheetId="6" hidden="1">I_6!$A$3:$H$21</definedName>
    <definedName name="Z_E222FE07_C4BC_4F2D_9F77_35FE8CAC90DC_.wvu.PrintArea" localSheetId="12" hidden="1">'Zsfg. GA'!$A$1:$K$79</definedName>
  </definedNames>
  <calcPr calcId="162913"/>
  <customWorkbookViews>
    <customWorkbookView name="Ackermann - Persönliche Ansicht" guid="{0E6EEBCA-983A-4516-9684-AAC30A75EB8F}" mergeInterval="0" personalView="1" maximized="1" windowWidth="1276" windowHeight="870" tabRatio="799" activeSheetId="1"/>
    <customWorkbookView name="Lioba Herold - Persönliche Ansicht" guid="{1FD36552-A9E4-493D-86F8-7837E168DECC}" mergeInterval="0" personalView="1" maximized="1" windowWidth="1276" windowHeight="826" tabRatio="630" activeSheetId="1"/>
    <customWorkbookView name="  - Persönliche Ansicht" guid="{E222FE07-C4BC-4F2D-9F77-35FE8CAC90DC}" mergeInterval="0" personalView="1" maximized="1" windowWidth="998" windowHeight="623" tabRatio="799" activeSheetId="1" showComments="commIndAndComment"/>
  </customWorkbookViews>
</workbook>
</file>

<file path=xl/calcChain.xml><?xml version="1.0" encoding="utf-8"?>
<calcChain xmlns="http://schemas.openxmlformats.org/spreadsheetml/2006/main">
  <c r="G6" i="19" l="1"/>
  <c r="F6" i="19"/>
  <c r="G31" i="6" l="1"/>
  <c r="G23" i="6"/>
  <c r="G17" i="6"/>
  <c r="E80" i="21" l="1"/>
  <c r="E79" i="21"/>
  <c r="E78" i="21"/>
  <c r="E77" i="21"/>
  <c r="E75" i="21"/>
  <c r="E74" i="21"/>
  <c r="E72" i="21"/>
  <c r="E71" i="21"/>
  <c r="E70" i="21"/>
  <c r="E69" i="21"/>
  <c r="E68" i="21"/>
  <c r="E73" i="21"/>
  <c r="H22" i="5" l="1"/>
  <c r="H23" i="5"/>
  <c r="F18" i="5"/>
  <c r="F23" i="14" s="1"/>
  <c r="F19" i="5"/>
  <c r="F24" i="14" s="1"/>
  <c r="F20" i="5"/>
  <c r="F25" i="14" s="1"/>
  <c r="F21" i="5"/>
  <c r="F26" i="14" s="1"/>
  <c r="F22" i="5"/>
  <c r="H21" i="5" l="1"/>
  <c r="H20" i="5"/>
  <c r="H19" i="5"/>
  <c r="H18" i="5"/>
  <c r="T82" i="20" l="1"/>
  <c r="T83" i="20"/>
  <c r="G17" i="4"/>
  <c r="E3" i="3" l="1"/>
  <c r="A1" i="11" l="1"/>
  <c r="A1" i="20" s="1"/>
  <c r="H66" i="3" l="1"/>
  <c r="G122" i="14" l="1"/>
  <c r="H22" i="3" l="1"/>
  <c r="H23" i="3"/>
  <c r="E48" i="14" l="1"/>
  <c r="F46" i="20" l="1"/>
  <c r="D46" i="20"/>
  <c r="E61" i="21" l="1"/>
  <c r="E60" i="21"/>
  <c r="E59" i="21"/>
  <c r="E57" i="21"/>
  <c r="E56" i="21"/>
  <c r="E55" i="21"/>
  <c r="E45" i="21"/>
  <c r="E44" i="21"/>
  <c r="E42" i="21"/>
  <c r="E41" i="21"/>
  <c r="E38" i="21"/>
  <c r="E37" i="21"/>
  <c r="E36" i="21"/>
  <c r="E35" i="21"/>
  <c r="E34" i="21"/>
  <c r="E33" i="21"/>
  <c r="E32" i="21"/>
  <c r="E31" i="21"/>
  <c r="E30" i="21"/>
  <c r="E29" i="21"/>
  <c r="E28" i="21"/>
  <c r="E27" i="21"/>
  <c r="E26" i="21"/>
  <c r="E24" i="21"/>
  <c r="E23" i="21"/>
  <c r="E22" i="21"/>
  <c r="E21" i="21"/>
  <c r="E20" i="21"/>
  <c r="E19" i="21"/>
  <c r="E18" i="21"/>
  <c r="E16" i="21"/>
  <c r="E15" i="21"/>
  <c r="E14" i="21"/>
  <c r="E13" i="21"/>
  <c r="E12" i="21"/>
  <c r="E11" i="21"/>
  <c r="E10" i="21"/>
  <c r="E9" i="21"/>
  <c r="E8" i="21"/>
  <c r="E7" i="21"/>
  <c r="E6" i="21"/>
  <c r="E5" i="21"/>
  <c r="E4" i="21"/>
  <c r="I78" i="21"/>
  <c r="I79" i="21"/>
  <c r="I80" i="21"/>
  <c r="I77" i="21"/>
  <c r="I69" i="21"/>
  <c r="I70" i="21"/>
  <c r="I71" i="21"/>
  <c r="I72" i="21"/>
  <c r="I73" i="21"/>
  <c r="I74" i="21"/>
  <c r="I75" i="21"/>
  <c r="I68" i="21"/>
  <c r="I60" i="21"/>
  <c r="I61" i="21"/>
  <c r="I59" i="21"/>
  <c r="I56" i="21"/>
  <c r="I57" i="21"/>
  <c r="I55" i="21"/>
  <c r="I45" i="21"/>
  <c r="I44" i="21"/>
  <c r="I42" i="21"/>
  <c r="I41" i="21"/>
  <c r="I27" i="21"/>
  <c r="I28" i="21"/>
  <c r="I29" i="21"/>
  <c r="I30" i="21"/>
  <c r="I31" i="21"/>
  <c r="I32" i="21"/>
  <c r="I33" i="21"/>
  <c r="I34" i="21"/>
  <c r="I35" i="21"/>
  <c r="I36" i="21"/>
  <c r="I37" i="21"/>
  <c r="I38" i="21"/>
  <c r="I26" i="21"/>
  <c r="I19" i="21"/>
  <c r="I20" i="21"/>
  <c r="I21" i="21"/>
  <c r="I22" i="21"/>
  <c r="I23" i="21"/>
  <c r="I24" i="21"/>
  <c r="I18" i="21"/>
  <c r="I5" i="21"/>
  <c r="I6" i="21"/>
  <c r="I7" i="21"/>
  <c r="I8" i="21"/>
  <c r="I9" i="21"/>
  <c r="I10" i="21"/>
  <c r="I11" i="21"/>
  <c r="I12" i="21"/>
  <c r="I13" i="21"/>
  <c r="I14" i="21"/>
  <c r="I15" i="21"/>
  <c r="I16" i="21"/>
  <c r="I4" i="21"/>
  <c r="G17" i="21"/>
  <c r="G50" i="21" s="1"/>
  <c r="G25" i="21"/>
  <c r="G39" i="21"/>
  <c r="G58" i="21"/>
  <c r="A68" i="21"/>
  <c r="A69" i="21" s="1"/>
  <c r="A70" i="21" s="1"/>
  <c r="A71" i="21" s="1"/>
  <c r="A72" i="21" s="1"/>
  <c r="A73" i="21" s="1"/>
  <c r="A74" i="21" s="1"/>
  <c r="A75" i="21" s="1"/>
  <c r="A76" i="21" s="1"/>
  <c r="A77" i="21" s="1"/>
  <c r="A78" i="21" s="1"/>
  <c r="A79" i="21" s="1"/>
  <c r="A80" i="21" s="1"/>
  <c r="A81" i="21" s="1"/>
  <c r="H58" i="21"/>
  <c r="F58" i="21"/>
  <c r="H39" i="21"/>
  <c r="F39" i="21"/>
  <c r="H17" i="21"/>
  <c r="H50" i="21" s="1"/>
  <c r="F17" i="21"/>
  <c r="F25" i="21" s="1"/>
  <c r="A5" i="21"/>
  <c r="A6" i="21" s="1"/>
  <c r="A7" i="21" s="1"/>
  <c r="A8" i="21" s="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I3" i="21"/>
  <c r="I66" i="21" s="1"/>
  <c r="L2" i="21"/>
  <c r="W42" i="20"/>
  <c r="W41" i="20"/>
  <c r="W39" i="20"/>
  <c r="W38" i="20"/>
  <c r="G42" i="20"/>
  <c r="G41" i="20"/>
  <c r="G39" i="20"/>
  <c r="G38" i="20"/>
  <c r="W82" i="20"/>
  <c r="W83" i="20"/>
  <c r="W84" i="20"/>
  <c r="W85" i="20"/>
  <c r="W86" i="20"/>
  <c r="W81" i="20"/>
  <c r="U82" i="20"/>
  <c r="V82" i="20"/>
  <c r="U83" i="20"/>
  <c r="V83" i="20"/>
  <c r="T84" i="20"/>
  <c r="U84" i="20"/>
  <c r="V84" i="20"/>
  <c r="T85" i="20"/>
  <c r="U85" i="20"/>
  <c r="V85" i="20"/>
  <c r="T86" i="20"/>
  <c r="U86" i="20"/>
  <c r="V86" i="20"/>
  <c r="V81" i="20"/>
  <c r="U81" i="20"/>
  <c r="T81" i="20"/>
  <c r="T67" i="20"/>
  <c r="U67" i="20"/>
  <c r="V67" i="20"/>
  <c r="T68" i="20"/>
  <c r="U68" i="20"/>
  <c r="V68" i="20"/>
  <c r="T69" i="20"/>
  <c r="U69" i="20"/>
  <c r="V69" i="20"/>
  <c r="T70" i="20"/>
  <c r="U70" i="20"/>
  <c r="V70" i="20"/>
  <c r="T71" i="20"/>
  <c r="U71" i="20"/>
  <c r="V71" i="20"/>
  <c r="T72" i="20"/>
  <c r="U72" i="20"/>
  <c r="V72" i="20"/>
  <c r="T73" i="20"/>
  <c r="U73" i="20"/>
  <c r="V73" i="20"/>
  <c r="T74" i="20"/>
  <c r="U74" i="20"/>
  <c r="V74" i="20"/>
  <c r="T75" i="20"/>
  <c r="U75" i="20"/>
  <c r="V75" i="20"/>
  <c r="T76" i="20"/>
  <c r="U76" i="20"/>
  <c r="V76" i="20"/>
  <c r="T77" i="20"/>
  <c r="U77" i="20"/>
  <c r="V77" i="20"/>
  <c r="T78" i="20"/>
  <c r="U78" i="20"/>
  <c r="V78" i="20"/>
  <c r="T79" i="20"/>
  <c r="U79" i="20"/>
  <c r="V79" i="20"/>
  <c r="V66" i="20"/>
  <c r="U66" i="20"/>
  <c r="T66" i="20"/>
  <c r="T61" i="20"/>
  <c r="U61" i="20"/>
  <c r="V61" i="20"/>
  <c r="T62" i="20"/>
  <c r="U62" i="20"/>
  <c r="V62" i="20"/>
  <c r="T63" i="20"/>
  <c r="U63" i="20"/>
  <c r="V63" i="20"/>
  <c r="T64" i="20"/>
  <c r="U64" i="20"/>
  <c r="V64" i="20"/>
  <c r="V60" i="20"/>
  <c r="U60" i="20"/>
  <c r="T60" i="20"/>
  <c r="T46" i="20"/>
  <c r="U46" i="20"/>
  <c r="V46" i="20"/>
  <c r="T47" i="20"/>
  <c r="U47" i="20"/>
  <c r="V47" i="20"/>
  <c r="T48" i="20"/>
  <c r="U48" i="20"/>
  <c r="V48" i="20"/>
  <c r="T49" i="20"/>
  <c r="U49" i="20"/>
  <c r="V49" i="20"/>
  <c r="T50" i="20"/>
  <c r="U50" i="20"/>
  <c r="V50" i="20"/>
  <c r="T51" i="20"/>
  <c r="U51" i="20"/>
  <c r="V51" i="20"/>
  <c r="T52" i="20"/>
  <c r="U52" i="20"/>
  <c r="V52" i="20"/>
  <c r="T53" i="20"/>
  <c r="U53" i="20"/>
  <c r="V53" i="20"/>
  <c r="T54" i="20"/>
  <c r="U54" i="20"/>
  <c r="V54" i="20"/>
  <c r="T55" i="20"/>
  <c r="U55" i="20"/>
  <c r="V55" i="20"/>
  <c r="T56" i="20"/>
  <c r="U56" i="20"/>
  <c r="V56" i="20"/>
  <c r="T57" i="20"/>
  <c r="U57" i="20"/>
  <c r="V57" i="20"/>
  <c r="T58" i="20"/>
  <c r="U58" i="20"/>
  <c r="V58" i="20"/>
  <c r="U45" i="20"/>
  <c r="V45" i="20"/>
  <c r="T45" i="20"/>
  <c r="B82" i="20"/>
  <c r="B83" i="20"/>
  <c r="B84" i="20"/>
  <c r="B85" i="20"/>
  <c r="B86" i="20"/>
  <c r="B81" i="20"/>
  <c r="B67" i="20"/>
  <c r="B68" i="20"/>
  <c r="B69" i="20"/>
  <c r="B70" i="20"/>
  <c r="B71" i="20"/>
  <c r="B72" i="20"/>
  <c r="B73" i="20"/>
  <c r="B74" i="20"/>
  <c r="B75" i="20"/>
  <c r="B76" i="20"/>
  <c r="B77" i="20"/>
  <c r="B78" i="20"/>
  <c r="B79" i="20"/>
  <c r="B66" i="20"/>
  <c r="B61" i="20"/>
  <c r="B62" i="20"/>
  <c r="B63" i="20"/>
  <c r="B64" i="20"/>
  <c r="B60" i="20"/>
  <c r="B46" i="20"/>
  <c r="B47" i="20"/>
  <c r="B48" i="20"/>
  <c r="B49" i="20"/>
  <c r="B50" i="20"/>
  <c r="B51" i="20"/>
  <c r="B52" i="20"/>
  <c r="B53" i="20"/>
  <c r="B54" i="20"/>
  <c r="B55" i="20"/>
  <c r="B56" i="20"/>
  <c r="B57" i="20"/>
  <c r="B58" i="20"/>
  <c r="B45" i="20"/>
  <c r="G82" i="20"/>
  <c r="G83" i="20"/>
  <c r="G84" i="20"/>
  <c r="G85" i="20"/>
  <c r="G86" i="20"/>
  <c r="G81" i="20"/>
  <c r="D82" i="20"/>
  <c r="E82" i="20"/>
  <c r="F82" i="20"/>
  <c r="D83" i="20"/>
  <c r="E83" i="20"/>
  <c r="F83" i="20"/>
  <c r="D84" i="20"/>
  <c r="E84" i="20"/>
  <c r="F84" i="20"/>
  <c r="D85" i="20"/>
  <c r="E85" i="20"/>
  <c r="F85" i="20"/>
  <c r="D86" i="20"/>
  <c r="E86" i="20"/>
  <c r="F86" i="20"/>
  <c r="E81" i="20"/>
  <c r="F81" i="20"/>
  <c r="D81" i="20"/>
  <c r="D67" i="20"/>
  <c r="E67" i="20"/>
  <c r="F67" i="20"/>
  <c r="D68" i="20"/>
  <c r="E68" i="20"/>
  <c r="F68" i="20"/>
  <c r="D69" i="20"/>
  <c r="E69" i="20"/>
  <c r="F69" i="20"/>
  <c r="D70" i="20"/>
  <c r="E70" i="20"/>
  <c r="F70" i="20"/>
  <c r="D71" i="20"/>
  <c r="E71" i="20"/>
  <c r="F71" i="20"/>
  <c r="D72" i="20"/>
  <c r="E72" i="20"/>
  <c r="F72" i="20"/>
  <c r="D73" i="20"/>
  <c r="E73" i="20"/>
  <c r="F73" i="20"/>
  <c r="D74" i="20"/>
  <c r="E74" i="20"/>
  <c r="F74" i="20"/>
  <c r="D75" i="20"/>
  <c r="E75" i="20"/>
  <c r="F75" i="20"/>
  <c r="D76" i="20"/>
  <c r="E76" i="20"/>
  <c r="F76" i="20"/>
  <c r="D77" i="20"/>
  <c r="E77" i="20"/>
  <c r="F77" i="20"/>
  <c r="D78" i="20"/>
  <c r="E78" i="20"/>
  <c r="F78" i="20"/>
  <c r="D79" i="20"/>
  <c r="E79" i="20"/>
  <c r="F79" i="20"/>
  <c r="E66" i="20"/>
  <c r="F66" i="20"/>
  <c r="D66" i="20"/>
  <c r="D61" i="20"/>
  <c r="E61" i="20"/>
  <c r="F61" i="20"/>
  <c r="D62" i="20"/>
  <c r="E62" i="20"/>
  <c r="F62" i="20"/>
  <c r="D63" i="20"/>
  <c r="E63" i="20"/>
  <c r="F63" i="20"/>
  <c r="D64" i="20"/>
  <c r="E64" i="20"/>
  <c r="F64" i="20"/>
  <c r="E60" i="20"/>
  <c r="F60" i="20"/>
  <c r="D60" i="20"/>
  <c r="E46" i="20"/>
  <c r="D47" i="20"/>
  <c r="E47" i="20"/>
  <c r="F47" i="20"/>
  <c r="D48" i="20"/>
  <c r="E48" i="20"/>
  <c r="F48" i="20"/>
  <c r="D49" i="20"/>
  <c r="E49" i="20"/>
  <c r="F49" i="20"/>
  <c r="D50" i="20"/>
  <c r="E50" i="20"/>
  <c r="F50" i="20"/>
  <c r="D51" i="20"/>
  <c r="E51" i="20"/>
  <c r="F51" i="20"/>
  <c r="D52" i="20"/>
  <c r="E52" i="20"/>
  <c r="F52" i="20"/>
  <c r="D53" i="20"/>
  <c r="E53" i="20"/>
  <c r="F53" i="20"/>
  <c r="D54" i="20"/>
  <c r="E54" i="20"/>
  <c r="F54" i="20"/>
  <c r="D55" i="20"/>
  <c r="E55" i="20"/>
  <c r="F55" i="20"/>
  <c r="D56" i="20"/>
  <c r="E56" i="20"/>
  <c r="F56" i="20"/>
  <c r="D57" i="20"/>
  <c r="E57" i="20"/>
  <c r="F57" i="20"/>
  <c r="D58" i="20"/>
  <c r="E58" i="20"/>
  <c r="F58" i="20"/>
  <c r="E45" i="20"/>
  <c r="F45" i="20"/>
  <c r="D45" i="20"/>
  <c r="T33" i="20"/>
  <c r="U33" i="20"/>
  <c r="U32" i="20"/>
  <c r="T32" i="20"/>
  <c r="T29" i="20"/>
  <c r="U29" i="20"/>
  <c r="T30" i="20"/>
  <c r="U30" i="20"/>
  <c r="U28" i="20"/>
  <c r="T28" i="20"/>
  <c r="D33" i="20"/>
  <c r="E33" i="20"/>
  <c r="E32" i="20"/>
  <c r="D32" i="20"/>
  <c r="D29" i="20"/>
  <c r="E29" i="20"/>
  <c r="D30" i="20"/>
  <c r="E30" i="20"/>
  <c r="E28" i="20"/>
  <c r="D28" i="20"/>
  <c r="I58" i="21" l="1"/>
  <c r="G51" i="21"/>
  <c r="I39" i="21"/>
  <c r="E39" i="21"/>
  <c r="G40" i="21"/>
  <c r="G43" i="21" s="1"/>
  <c r="G46" i="21" s="1"/>
  <c r="G52" i="21" s="1"/>
  <c r="I17" i="21"/>
  <c r="E17" i="21"/>
  <c r="E58" i="21"/>
  <c r="F40" i="21"/>
  <c r="F43" i="21" s="1"/>
  <c r="F46" i="21" s="1"/>
  <c r="F67" i="21" s="1"/>
  <c r="F76" i="21" s="1"/>
  <c r="F51" i="21"/>
  <c r="H51" i="21"/>
  <c r="F50" i="21"/>
  <c r="H25" i="21"/>
  <c r="H40" i="21" s="1"/>
  <c r="H43" i="21" s="1"/>
  <c r="H46" i="21" s="1"/>
  <c r="I25" i="21"/>
  <c r="I40" i="21" l="1"/>
  <c r="I43" i="21" s="1"/>
  <c r="I46" i="21" s="1"/>
  <c r="I67" i="21" s="1"/>
  <c r="I76" i="21" s="1"/>
  <c r="F52" i="21"/>
  <c r="F53" i="21"/>
  <c r="G67" i="21"/>
  <c r="G76" i="21" s="1"/>
  <c r="G81" i="21" s="1"/>
  <c r="G48" i="21" s="1"/>
  <c r="G53" i="21"/>
  <c r="E25" i="21"/>
  <c r="E40" i="21" s="1"/>
  <c r="E43" i="21" s="1"/>
  <c r="E46" i="21" s="1"/>
  <c r="E52" i="21" s="1"/>
  <c r="H52" i="21"/>
  <c r="H67" i="21"/>
  <c r="H76" i="21" s="1"/>
  <c r="H53" i="21"/>
  <c r="F81" i="21"/>
  <c r="F48" i="21" s="1"/>
  <c r="F47" i="21"/>
  <c r="G47" i="21" l="1"/>
  <c r="I52" i="21"/>
  <c r="E67" i="21"/>
  <c r="E76" i="21" s="1"/>
  <c r="E47" i="21" s="1"/>
  <c r="I81" i="21"/>
  <c r="I48" i="21" s="1"/>
  <c r="I47" i="21"/>
  <c r="H47" i="21"/>
  <c r="H81" i="21"/>
  <c r="H48" i="21" s="1"/>
  <c r="E81" i="21" l="1"/>
  <c r="E48" i="21" s="1"/>
  <c r="I50" i="21"/>
  <c r="I51" i="21"/>
  <c r="E51" i="21"/>
  <c r="E50" i="21"/>
  <c r="S40" i="20"/>
  <c r="S79" i="20"/>
  <c r="S78" i="20"/>
  <c r="S77" i="20"/>
  <c r="S76" i="20"/>
  <c r="S75" i="20"/>
  <c r="S74" i="20"/>
  <c r="S73" i="20"/>
  <c r="S72" i="20"/>
  <c r="S71" i="20"/>
  <c r="S70" i="20"/>
  <c r="S69" i="20"/>
  <c r="S68" i="20"/>
  <c r="S67" i="20"/>
  <c r="S66" i="20"/>
  <c r="S64" i="20"/>
  <c r="S63" i="20"/>
  <c r="S62" i="20"/>
  <c r="S61" i="20"/>
  <c r="S60" i="20"/>
  <c r="S58" i="20"/>
  <c r="S57" i="20"/>
  <c r="S56" i="20"/>
  <c r="S55" i="20"/>
  <c r="S54" i="20"/>
  <c r="S53" i="20"/>
  <c r="S52" i="20"/>
  <c r="S51" i="20"/>
  <c r="S50" i="20"/>
  <c r="S49" i="20"/>
  <c r="S48" i="20"/>
  <c r="S47" i="20"/>
  <c r="S46" i="20"/>
  <c r="S45" i="20"/>
  <c r="T4" i="20"/>
  <c r="A4" i="20"/>
  <c r="A5" i="20" s="1"/>
  <c r="A27" i="20" s="1"/>
  <c r="O40" i="20"/>
  <c r="O79" i="20"/>
  <c r="O78" i="20"/>
  <c r="O77" i="20"/>
  <c r="O76" i="20"/>
  <c r="O75" i="20"/>
  <c r="O74" i="20"/>
  <c r="O73" i="20"/>
  <c r="O72" i="20"/>
  <c r="O71" i="20"/>
  <c r="O70" i="20"/>
  <c r="O69" i="20"/>
  <c r="O68" i="20"/>
  <c r="O67" i="20"/>
  <c r="O66" i="20"/>
  <c r="O64" i="20"/>
  <c r="O63" i="20"/>
  <c r="O62" i="20"/>
  <c r="O61" i="20"/>
  <c r="O60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O45" i="20"/>
  <c r="U31" i="20"/>
  <c r="U34" i="20" s="1"/>
  <c r="T31" i="20"/>
  <c r="T34" i="20" s="1"/>
  <c r="K40" i="20"/>
  <c r="K79" i="20"/>
  <c r="K78" i="20"/>
  <c r="K77" i="20"/>
  <c r="K76" i="20"/>
  <c r="K75" i="20"/>
  <c r="K74" i="20"/>
  <c r="K73" i="20"/>
  <c r="K72" i="20"/>
  <c r="K71" i="20"/>
  <c r="K70" i="20"/>
  <c r="K69" i="20"/>
  <c r="K68" i="20"/>
  <c r="K67" i="20"/>
  <c r="K66" i="20"/>
  <c r="K64" i="20"/>
  <c r="K63" i="20"/>
  <c r="K62" i="20"/>
  <c r="K61" i="20"/>
  <c r="K60" i="20"/>
  <c r="K58" i="20"/>
  <c r="K57" i="20"/>
  <c r="K56" i="20"/>
  <c r="K55" i="20"/>
  <c r="K54" i="20"/>
  <c r="K53" i="20"/>
  <c r="K52" i="20"/>
  <c r="K51" i="20"/>
  <c r="K50" i="20"/>
  <c r="K49" i="20"/>
  <c r="K48" i="20"/>
  <c r="K47" i="20"/>
  <c r="K46" i="20"/>
  <c r="K45" i="20"/>
  <c r="Q31" i="20"/>
  <c r="Q34" i="20" s="1"/>
  <c r="P31" i="20"/>
  <c r="P34" i="20" s="1"/>
  <c r="M31" i="20"/>
  <c r="M34" i="20" s="1"/>
  <c r="L31" i="20"/>
  <c r="L34" i="20" s="1"/>
  <c r="T43" i="20" l="1"/>
  <c r="W35" i="20"/>
  <c r="O36" i="20"/>
  <c r="O37" i="20" s="1"/>
  <c r="S36" i="20"/>
  <c r="S37" i="20" s="1"/>
  <c r="K36" i="20"/>
  <c r="K37" i="20" s="1"/>
  <c r="W40" i="20"/>
  <c r="G40" i="20"/>
  <c r="W79" i="20"/>
  <c r="G79" i="20"/>
  <c r="W78" i="20"/>
  <c r="G78" i="20"/>
  <c r="W77" i="20"/>
  <c r="G77" i="20"/>
  <c r="W76" i="20"/>
  <c r="G76" i="20"/>
  <c r="W75" i="20"/>
  <c r="G75" i="20"/>
  <c r="W74" i="20"/>
  <c r="G74" i="20"/>
  <c r="W73" i="20"/>
  <c r="G73" i="20"/>
  <c r="W72" i="20"/>
  <c r="G72" i="20"/>
  <c r="W71" i="20"/>
  <c r="G71" i="20"/>
  <c r="W70" i="20"/>
  <c r="G70" i="20"/>
  <c r="W69" i="20"/>
  <c r="G69" i="20"/>
  <c r="W68" i="20"/>
  <c r="G68" i="20"/>
  <c r="W67" i="20"/>
  <c r="G67" i="20"/>
  <c r="W66" i="20"/>
  <c r="G66" i="20"/>
  <c r="W64" i="20"/>
  <c r="G64" i="20"/>
  <c r="W63" i="20"/>
  <c r="G63" i="20"/>
  <c r="W62" i="20"/>
  <c r="G62" i="20"/>
  <c r="W61" i="20"/>
  <c r="G61" i="20"/>
  <c r="W60" i="20"/>
  <c r="G60" i="20"/>
  <c r="W58" i="20"/>
  <c r="G58" i="20"/>
  <c r="W57" i="20"/>
  <c r="G57" i="20"/>
  <c r="W56" i="20"/>
  <c r="G56" i="20"/>
  <c r="W55" i="20"/>
  <c r="G55" i="20"/>
  <c r="W54" i="20"/>
  <c r="G54" i="20"/>
  <c r="W53" i="20"/>
  <c r="G53" i="20"/>
  <c r="W52" i="20"/>
  <c r="G52" i="20"/>
  <c r="W51" i="20"/>
  <c r="G51" i="20"/>
  <c r="W50" i="20"/>
  <c r="G50" i="20"/>
  <c r="W49" i="20"/>
  <c r="G49" i="20"/>
  <c r="W48" i="20"/>
  <c r="G48" i="20"/>
  <c r="W47" i="20"/>
  <c r="G47" i="20"/>
  <c r="W46" i="20"/>
  <c r="G46" i="20"/>
  <c r="W45" i="20"/>
  <c r="G45" i="20"/>
  <c r="I31" i="20"/>
  <c r="I34" i="20" s="1"/>
  <c r="H31" i="20"/>
  <c r="H34" i="20" s="1"/>
  <c r="E31" i="20"/>
  <c r="E34" i="20" s="1"/>
  <c r="D31" i="20"/>
  <c r="D34" i="20" s="1"/>
  <c r="A28" i="20"/>
  <c r="A29" i="20" s="1"/>
  <c r="A30" i="20" s="1"/>
  <c r="A31" i="20" s="1"/>
  <c r="A32" i="20" s="1"/>
  <c r="A33" i="20" s="1"/>
  <c r="A34" i="20" s="1"/>
  <c r="A35" i="20" s="1"/>
  <c r="D4" i="20"/>
  <c r="G35" i="20" s="1"/>
  <c r="W36" i="20" l="1"/>
  <c r="W37" i="20" s="1"/>
  <c r="G36" i="20"/>
  <c r="G37" i="20" s="1"/>
  <c r="D43" i="20"/>
  <c r="G96" i="14" l="1"/>
  <c r="G97" i="14"/>
  <c r="B96" i="14"/>
  <c r="F30" i="5" l="1"/>
  <c r="E58" i="3" l="1"/>
  <c r="F58" i="3"/>
  <c r="G58" i="3"/>
  <c r="I3" i="3" l="1"/>
  <c r="G3" i="3"/>
  <c r="E3" i="21" s="1"/>
  <c r="L2" i="3"/>
  <c r="C5" i="5"/>
  <c r="E5" i="4"/>
  <c r="F5" i="4" s="1"/>
  <c r="E5" i="5" s="1"/>
  <c r="Z1" i="20" l="1"/>
  <c r="E66" i="21"/>
  <c r="D5" i="5"/>
  <c r="F3" i="3"/>
  <c r="P4" i="20" l="1"/>
  <c r="L4" i="20"/>
  <c r="H4" i="20"/>
  <c r="H43" i="20" s="1"/>
  <c r="D36" i="5"/>
  <c r="E36" i="5"/>
  <c r="K35" i="20" l="1"/>
  <c r="F3" i="21"/>
  <c r="F66" i="21" s="1"/>
  <c r="G3" i="21"/>
  <c r="G66" i="21" s="1"/>
  <c r="L43" i="20"/>
  <c r="O35" i="20"/>
  <c r="F28" i="14"/>
  <c r="H3" i="21" l="1"/>
  <c r="H66" i="21" s="1"/>
  <c r="S35" i="20"/>
  <c r="P43" i="20"/>
  <c r="C36" i="5"/>
  <c r="D31" i="5"/>
  <c r="E31" i="5"/>
  <c r="C31" i="5"/>
  <c r="D15" i="5"/>
  <c r="E15" i="5"/>
  <c r="H71" i="3" l="1"/>
  <c r="H72" i="3"/>
  <c r="H73" i="3"/>
  <c r="H74" i="3"/>
  <c r="H75" i="3"/>
  <c r="H76" i="3"/>
  <c r="H78" i="3"/>
  <c r="H79" i="3"/>
  <c r="H80" i="3"/>
  <c r="H81" i="3"/>
  <c r="H57" i="3"/>
  <c r="H59" i="3"/>
  <c r="H61" i="3"/>
  <c r="H44" i="3"/>
  <c r="H42" i="3"/>
  <c r="H29" i="3"/>
  <c r="H30" i="3"/>
  <c r="H31" i="3"/>
  <c r="H33" i="3"/>
  <c r="H35" i="3"/>
  <c r="H38" i="3"/>
  <c r="H24" i="3"/>
  <c r="H20" i="3"/>
  <c r="H7" i="3"/>
  <c r="H8" i="3"/>
  <c r="H9" i="3"/>
  <c r="H10" i="3"/>
  <c r="H13" i="3"/>
  <c r="H14" i="3"/>
  <c r="H15" i="3"/>
  <c r="H16" i="3"/>
  <c r="F40" i="8" l="1"/>
  <c r="E40" i="8"/>
  <c r="K47" i="19" l="1"/>
  <c r="J47" i="19"/>
  <c r="H47" i="19"/>
  <c r="G47" i="19"/>
  <c r="K46" i="19"/>
  <c r="J46" i="19"/>
  <c r="H46" i="19"/>
  <c r="G46" i="19"/>
  <c r="K45" i="19"/>
  <c r="J45" i="19"/>
  <c r="H45" i="19"/>
  <c r="G45" i="19"/>
  <c r="K44" i="19"/>
  <c r="J44" i="19"/>
  <c r="H44" i="19"/>
  <c r="G44" i="19"/>
  <c r="K43" i="19"/>
  <c r="J43" i="19"/>
  <c r="H43" i="19"/>
  <c r="G43" i="19"/>
  <c r="K42" i="19"/>
  <c r="J42" i="19"/>
  <c r="H42" i="19"/>
  <c r="G42" i="19"/>
  <c r="K41" i="19"/>
  <c r="J41" i="19"/>
  <c r="H41" i="19"/>
  <c r="G41" i="19"/>
  <c r="K40" i="19"/>
  <c r="J40" i="19"/>
  <c r="H40" i="19"/>
  <c r="G40" i="19"/>
  <c r="K39" i="19"/>
  <c r="J39" i="19"/>
  <c r="H39" i="19"/>
  <c r="G39" i="19"/>
  <c r="K38" i="19"/>
  <c r="J38" i="19"/>
  <c r="H38" i="19"/>
  <c r="G38" i="19"/>
  <c r="K37" i="19"/>
  <c r="J37" i="19"/>
  <c r="H37" i="19"/>
  <c r="G37" i="19"/>
  <c r="K36" i="19"/>
  <c r="J36" i="19"/>
  <c r="H36" i="19"/>
  <c r="G36" i="19"/>
  <c r="K35" i="19"/>
  <c r="J35" i="19"/>
  <c r="H35" i="19"/>
  <c r="G35" i="19"/>
  <c r="K34" i="19"/>
  <c r="J34" i="19"/>
  <c r="H34" i="19"/>
  <c r="G34" i="19"/>
  <c r="K33" i="19"/>
  <c r="J33" i="19"/>
  <c r="H33" i="19"/>
  <c r="G33" i="19"/>
  <c r="K32" i="19"/>
  <c r="J32" i="19"/>
  <c r="H32" i="19"/>
  <c r="G32" i="19"/>
  <c r="K31" i="19"/>
  <c r="J31" i="19"/>
  <c r="H31" i="19"/>
  <c r="G31" i="19"/>
  <c r="K30" i="19"/>
  <c r="J30" i="19"/>
  <c r="H30" i="19"/>
  <c r="G30" i="19"/>
  <c r="K29" i="19"/>
  <c r="J29" i="19"/>
  <c r="H29" i="19"/>
  <c r="G29" i="19"/>
  <c r="K28" i="19"/>
  <c r="J28" i="19"/>
  <c r="H28" i="19"/>
  <c r="G28" i="19"/>
  <c r="K27" i="19"/>
  <c r="J27" i="19"/>
  <c r="H27" i="19"/>
  <c r="G27" i="19"/>
  <c r="K26" i="19"/>
  <c r="J26" i="19"/>
  <c r="H26" i="19"/>
  <c r="G26" i="19"/>
  <c r="K25" i="19"/>
  <c r="J25" i="19"/>
  <c r="H25" i="19"/>
  <c r="G25" i="19"/>
  <c r="K24" i="19"/>
  <c r="J24" i="19"/>
  <c r="H24" i="19"/>
  <c r="G24" i="19"/>
  <c r="K23" i="19"/>
  <c r="J23" i="19"/>
  <c r="H23" i="19"/>
  <c r="G23" i="19"/>
  <c r="K22" i="19"/>
  <c r="J22" i="19"/>
  <c r="H22" i="19"/>
  <c r="G22" i="19"/>
  <c r="K21" i="19"/>
  <c r="J21" i="19"/>
  <c r="H21" i="19"/>
  <c r="G21" i="19"/>
  <c r="K20" i="19"/>
  <c r="J20" i="19"/>
  <c r="H20" i="19"/>
  <c r="G20" i="19"/>
  <c r="K19" i="19"/>
  <c r="J19" i="19"/>
  <c r="H19" i="19"/>
  <c r="G19" i="19"/>
  <c r="K18" i="19"/>
  <c r="J18" i="19"/>
  <c r="H18" i="19"/>
  <c r="G18" i="19"/>
  <c r="K17" i="19"/>
  <c r="J17" i="19"/>
  <c r="H17" i="19"/>
  <c r="G17" i="19"/>
  <c r="K16" i="19"/>
  <c r="J16" i="19"/>
  <c r="H16" i="19"/>
  <c r="G16" i="19"/>
  <c r="K15" i="19"/>
  <c r="J15" i="19"/>
  <c r="H15" i="19"/>
  <c r="G15" i="19"/>
  <c r="A4" i="19"/>
  <c r="A5" i="19" s="1"/>
  <c r="A6" i="19" s="1"/>
  <c r="A7" i="19" s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K8" i="2" l="1"/>
  <c r="V34" i="20" s="1"/>
  <c r="J8" i="2"/>
  <c r="F34" i="20" s="1"/>
  <c r="J6" i="2"/>
  <c r="F30" i="20" s="1"/>
  <c r="K48" i="19"/>
  <c r="K5" i="2" s="1"/>
  <c r="V28" i="20" s="1"/>
  <c r="K6" i="2"/>
  <c r="V30" i="20" s="1"/>
  <c r="J48" i="19"/>
  <c r="H48" i="19"/>
  <c r="G48" i="19"/>
  <c r="J7" i="2" s="1"/>
  <c r="I66" i="3"/>
  <c r="A69" i="3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J5" i="2" l="1"/>
  <c r="F28" i="20" s="1"/>
  <c r="K7" i="2"/>
  <c r="V32" i="20" s="1"/>
  <c r="F32" i="20"/>
  <c r="G61" i="2" l="1"/>
  <c r="G69" i="14" l="1"/>
  <c r="G70" i="14"/>
  <c r="G71" i="14"/>
  <c r="G72" i="14"/>
  <c r="G73" i="14"/>
  <c r="G79" i="14"/>
  <c r="G81" i="14"/>
  <c r="G82" i="14"/>
  <c r="G83" i="14"/>
  <c r="G84" i="14"/>
  <c r="G85" i="14"/>
  <c r="G89" i="14"/>
  <c r="G90" i="14"/>
  <c r="G91" i="14"/>
  <c r="G94" i="14"/>
  <c r="G95" i="14"/>
  <c r="I92" i="14"/>
  <c r="J92" i="14"/>
  <c r="I86" i="14"/>
  <c r="J86" i="14"/>
  <c r="H80" i="14"/>
  <c r="I80" i="14"/>
  <c r="J80" i="14"/>
  <c r="I74" i="14"/>
  <c r="J74" i="14"/>
  <c r="H68" i="14"/>
  <c r="I68" i="14"/>
  <c r="J68" i="14"/>
  <c r="B94" i="14"/>
  <c r="B95" i="14"/>
  <c r="B69" i="14"/>
  <c r="B70" i="14"/>
  <c r="B71" i="14"/>
  <c r="B72" i="14"/>
  <c r="B73" i="14"/>
  <c r="B75" i="14"/>
  <c r="B76" i="14"/>
  <c r="B77" i="14"/>
  <c r="B78" i="14"/>
  <c r="B79" i="14"/>
  <c r="B81" i="14"/>
  <c r="B82" i="14"/>
  <c r="B83" i="14"/>
  <c r="B84" i="14"/>
  <c r="B85" i="14"/>
  <c r="B89" i="14"/>
  <c r="B90" i="14"/>
  <c r="B91" i="14"/>
  <c r="B93" i="14"/>
  <c r="D54" i="14"/>
  <c r="E54" i="14"/>
  <c r="D55" i="14"/>
  <c r="E55" i="14"/>
  <c r="D56" i="14"/>
  <c r="E56" i="14"/>
  <c r="D57" i="14"/>
  <c r="E57" i="14"/>
  <c r="D58" i="14"/>
  <c r="E58" i="14"/>
  <c r="D59" i="14"/>
  <c r="E59" i="14"/>
  <c r="D60" i="14"/>
  <c r="E60" i="14"/>
  <c r="D50" i="14"/>
  <c r="D51" i="14"/>
  <c r="E51" i="14"/>
  <c r="D52" i="14"/>
  <c r="E52" i="14"/>
  <c r="D53" i="14"/>
  <c r="E53" i="14"/>
  <c r="B50" i="14"/>
  <c r="B51" i="14"/>
  <c r="B52" i="14"/>
  <c r="B53" i="14"/>
  <c r="B54" i="14"/>
  <c r="B55" i="14"/>
  <c r="B56" i="14"/>
  <c r="B57" i="14"/>
  <c r="B58" i="14"/>
  <c r="B59" i="14"/>
  <c r="B60" i="14"/>
  <c r="B49" i="14"/>
  <c r="D49" i="14"/>
  <c r="D47" i="14"/>
  <c r="E47" i="14"/>
  <c r="C12" i="14"/>
  <c r="C11" i="14"/>
  <c r="C10" i="14"/>
  <c r="C9" i="14"/>
  <c r="F5" i="14"/>
  <c r="F6" i="14"/>
  <c r="C4" i="14"/>
  <c r="C3" i="14"/>
  <c r="A4" i="14"/>
  <c r="I99" i="14" l="1"/>
  <c r="G68" i="14"/>
  <c r="J99" i="14"/>
  <c r="G80" i="14"/>
  <c r="A5" i="14" l="1"/>
  <c r="A6" i="14" s="1"/>
  <c r="A7" i="14" s="1"/>
  <c r="A8" i="14" s="1"/>
  <c r="A8" i="8"/>
  <c r="A9" i="8" s="1"/>
  <c r="A10" i="8" s="1"/>
  <c r="A11" i="8" s="1"/>
  <c r="A12" i="8" s="1"/>
  <c r="A13" i="8" s="1"/>
  <c r="A14" i="8" s="1"/>
  <c r="A15" i="8" s="1"/>
  <c r="A16" i="8" s="1"/>
  <c r="A9" i="14" l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4" i="14" s="1"/>
  <c r="A25" i="14" s="1"/>
  <c r="A26" i="14" s="1"/>
  <c r="A27" i="14" s="1"/>
  <c r="A28" i="14" s="1"/>
  <c r="A29" i="14" s="1"/>
  <c r="A30" i="14" s="1"/>
  <c r="A31" i="14" s="1"/>
  <c r="A17" i="8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l="1"/>
  <c r="A30" i="8" s="1"/>
  <c r="A31" i="8" s="1"/>
  <c r="A32" i="8" s="1"/>
  <c r="A33" i="8" s="1"/>
  <c r="A36" i="8" s="1"/>
  <c r="A37" i="8" s="1"/>
  <c r="A38" i="8" s="1"/>
  <c r="A32" i="14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39" i="8" l="1"/>
  <c r="A40" i="8" s="1"/>
  <c r="A41" i="8" s="1"/>
  <c r="A42" i="8" s="1"/>
  <c r="A43" i="8" s="1"/>
  <c r="A44" i="8" s="1"/>
  <c r="A45" i="8" s="1"/>
  <c r="A43" i="14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3" i="14" s="1"/>
  <c r="A65" i="14" s="1"/>
  <c r="A66" i="14" l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G7" i="19"/>
  <c r="I53" i="19" s="1"/>
  <c r="F7" i="19"/>
  <c r="H53" i="19" s="1"/>
  <c r="A1" i="12"/>
  <c r="H17" i="6"/>
  <c r="H23" i="6"/>
  <c r="H31" i="6"/>
  <c r="H11" i="6"/>
  <c r="G11" i="6"/>
  <c r="H4" i="6"/>
  <c r="G4" i="6"/>
  <c r="A4" i="6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1" i="21" l="1"/>
  <c r="A64" i="21" s="1"/>
  <c r="A97" i="14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" i="14"/>
  <c r="A1" i="19"/>
  <c r="A1" i="8"/>
  <c r="A1" i="6"/>
  <c r="A1" i="5"/>
  <c r="J1" i="5" s="1"/>
  <c r="A1" i="2"/>
  <c r="A1" i="10"/>
  <c r="A1" i="3"/>
  <c r="A64" i="3" s="1"/>
  <c r="A1" i="4"/>
  <c r="A33" i="6"/>
  <c r="A34" i="6" s="1"/>
  <c r="A35" i="6" s="1"/>
  <c r="A36" i="6" s="1"/>
  <c r="A37" i="6" s="1"/>
  <c r="A38" i="6" s="1"/>
  <c r="A39" i="6" s="1"/>
  <c r="K38" i="12"/>
  <c r="J38" i="12"/>
  <c r="F49" i="3" s="1"/>
  <c r="I38" i="12"/>
  <c r="H38" i="12"/>
  <c r="E49" i="3" s="1"/>
  <c r="G38" i="12"/>
  <c r="A4" i="12"/>
  <c r="A5" i="12" s="1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P4" i="12"/>
  <c r="M4" i="12"/>
  <c r="F31" i="5"/>
  <c r="E105" i="14" s="1"/>
  <c r="F32" i="5"/>
  <c r="F33" i="5"/>
  <c r="F34" i="5"/>
  <c r="F24" i="5"/>
  <c r="H24" i="5" s="1"/>
  <c r="F25" i="5"/>
  <c r="F26" i="5"/>
  <c r="F11" i="5"/>
  <c r="F12" i="5"/>
  <c r="F13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F28" i="5"/>
  <c r="F17" i="5"/>
  <c r="H17" i="5" s="1"/>
  <c r="F35" i="5"/>
  <c r="F29" i="5"/>
  <c r="E27" i="5"/>
  <c r="E37" i="5" s="1"/>
  <c r="C27" i="5"/>
  <c r="F14" i="5"/>
  <c r="F10" i="5"/>
  <c r="A6" i="4"/>
  <c r="G41" i="4"/>
  <c r="H41" i="4" s="1"/>
  <c r="G38" i="4"/>
  <c r="J38" i="4" s="1"/>
  <c r="H38" i="4" s="1"/>
  <c r="G39" i="4"/>
  <c r="J39" i="4" s="1"/>
  <c r="H39" i="4" s="1"/>
  <c r="G37" i="4"/>
  <c r="J37" i="4" s="1"/>
  <c r="H37" i="4" s="1"/>
  <c r="A118" i="14" l="1"/>
  <c r="H26" i="5"/>
  <c r="F31" i="14"/>
  <c r="H25" i="5"/>
  <c r="F30" i="14"/>
  <c r="F36" i="5"/>
  <c r="E106" i="14" s="1"/>
  <c r="F29" i="14"/>
  <c r="F27" i="14"/>
  <c r="F22" i="14"/>
  <c r="A24" i="5"/>
  <c r="A25" i="5" s="1"/>
  <c r="A26" i="5" s="1"/>
  <c r="A27" i="5" s="1"/>
  <c r="A28" i="5" s="1"/>
  <c r="A29" i="5" s="1"/>
  <c r="J39" i="12"/>
  <c r="H39" i="12"/>
  <c r="A38" i="12"/>
  <c r="A39" i="12" s="1"/>
  <c r="A119" i="14" l="1"/>
  <c r="A120" i="14" s="1"/>
  <c r="A121" i="14" s="1"/>
  <c r="A122" i="14" s="1"/>
  <c r="A123" i="14" s="1"/>
  <c r="A124" i="14" s="1"/>
  <c r="A125" i="14" s="1"/>
  <c r="A126" i="14" s="1"/>
  <c r="A127" i="14" s="1"/>
  <c r="A30" i="5"/>
  <c r="A31" i="5" s="1"/>
  <c r="A32" i="5" s="1"/>
  <c r="A33" i="5" s="1"/>
  <c r="A34" i="5" s="1"/>
  <c r="A35" i="5" s="1"/>
  <c r="A36" i="5" s="1"/>
  <c r="A37" i="5" s="1"/>
  <c r="H30" i="4"/>
  <c r="E30" i="4"/>
  <c r="F30" i="4"/>
  <c r="G35" i="4"/>
  <c r="G32" i="4"/>
  <c r="G33" i="4"/>
  <c r="G34" i="4"/>
  <c r="G27" i="4"/>
  <c r="G28" i="4"/>
  <c r="G29" i="4"/>
  <c r="G20" i="4"/>
  <c r="J20" i="4" s="1"/>
  <c r="G21" i="4"/>
  <c r="G22" i="4"/>
  <c r="G23" i="4"/>
  <c r="G19" i="4"/>
  <c r="J19" i="4" s="1"/>
  <c r="G16" i="4"/>
  <c r="H24" i="4"/>
  <c r="F24" i="4"/>
  <c r="H18" i="4"/>
  <c r="F18" i="4"/>
  <c r="E18" i="4"/>
  <c r="D18" i="4"/>
  <c r="G8" i="4"/>
  <c r="J8" i="4" s="1"/>
  <c r="G9" i="4"/>
  <c r="J9" i="4" s="1"/>
  <c r="G10" i="4"/>
  <c r="J10" i="4" s="1"/>
  <c r="G11" i="4"/>
  <c r="G7" i="4"/>
  <c r="J7" i="4" s="1"/>
  <c r="H12" i="4"/>
  <c r="F12" i="4"/>
  <c r="E12" i="4"/>
  <c r="E6" i="4"/>
  <c r="F6" i="4"/>
  <c r="H6" i="4"/>
  <c r="D6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I67" i="14"/>
  <c r="J67" i="14"/>
  <c r="H67" i="14"/>
  <c r="J29" i="4" l="1"/>
  <c r="K29" i="4" s="1"/>
  <c r="F91" i="14" s="1"/>
  <c r="E91" i="14"/>
  <c r="J17" i="4"/>
  <c r="K17" i="4" s="1"/>
  <c r="F79" i="14" s="1"/>
  <c r="E79" i="14"/>
  <c r="J22" i="4"/>
  <c r="K22" i="4" s="1"/>
  <c r="F84" i="14" s="1"/>
  <c r="E84" i="14"/>
  <c r="J28" i="4"/>
  <c r="K28" i="4" s="1"/>
  <c r="F90" i="14" s="1"/>
  <c r="E90" i="14"/>
  <c r="J32" i="4"/>
  <c r="E94" i="14"/>
  <c r="J21" i="4"/>
  <c r="J18" i="4" s="1"/>
  <c r="E83" i="14"/>
  <c r="J27" i="4"/>
  <c r="K27" i="4" s="1"/>
  <c r="F89" i="14" s="1"/>
  <c r="E89" i="14"/>
  <c r="J35" i="4"/>
  <c r="K35" i="4" s="1"/>
  <c r="E97" i="14"/>
  <c r="J23" i="4"/>
  <c r="K23" i="4" s="1"/>
  <c r="F85" i="14" s="1"/>
  <c r="E85" i="14"/>
  <c r="J33" i="4"/>
  <c r="K33" i="4" s="1"/>
  <c r="F95" i="14" s="1"/>
  <c r="E95" i="14"/>
  <c r="J11" i="4"/>
  <c r="E73" i="14"/>
  <c r="E96" i="14"/>
  <c r="J34" i="4"/>
  <c r="K34" i="4" s="1"/>
  <c r="F96" i="14" s="1"/>
  <c r="J16" i="4"/>
  <c r="K16" i="4" s="1"/>
  <c r="F78" i="14" s="1"/>
  <c r="H78" i="14" s="1"/>
  <c r="G78" i="14" s="1"/>
  <c r="E78" i="14"/>
  <c r="H36" i="4"/>
  <c r="H40" i="4" s="1"/>
  <c r="H42" i="4" s="1"/>
  <c r="E72" i="14"/>
  <c r="E71" i="14"/>
  <c r="E70" i="14"/>
  <c r="E69" i="14"/>
  <c r="F36" i="4"/>
  <c r="F40" i="4" s="1"/>
  <c r="E6" i="5" s="1"/>
  <c r="E39" i="5" s="1"/>
  <c r="A128" i="14"/>
  <c r="K20" i="4"/>
  <c r="F82" i="14" s="1"/>
  <c r="E82" i="14"/>
  <c r="K19" i="4"/>
  <c r="F81" i="14" s="1"/>
  <c r="E81" i="14"/>
  <c r="G18" i="4"/>
  <c r="G6" i="4"/>
  <c r="A4" i="2"/>
  <c r="A5" i="2" s="1"/>
  <c r="A6" i="2" s="1"/>
  <c r="A7" i="2" s="1"/>
  <c r="A8" i="2" s="1"/>
  <c r="A9" i="2" s="1"/>
  <c r="A10" i="2" s="1"/>
  <c r="A11" i="2" s="1"/>
  <c r="A12" i="2" s="1"/>
  <c r="A13" i="2" s="1"/>
  <c r="K47" i="2"/>
  <c r="G47" i="2"/>
  <c r="K21" i="4" l="1"/>
  <c r="F83" i="14" s="1"/>
  <c r="E68" i="14"/>
  <c r="M6" i="5"/>
  <c r="F97" i="14"/>
  <c r="A129" i="14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E80" i="14"/>
  <c r="F80" i="14"/>
  <c r="K18" i="4"/>
  <c r="A14" i="2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K32" i="4"/>
  <c r="F94" i="14" s="1"/>
  <c r="A26" i="2" l="1"/>
  <c r="A25" i="2"/>
  <c r="A148" i="14"/>
  <c r="A149" i="14" s="1"/>
  <c r="G67" i="3"/>
  <c r="F4" i="19"/>
  <c r="I3" i="12"/>
  <c r="F67" i="3"/>
  <c r="G3" i="12"/>
  <c r="E67" i="3"/>
  <c r="K3" i="12"/>
  <c r="D43" i="14"/>
  <c r="I43" i="14" s="1"/>
  <c r="A27" i="2" l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F13" i="19"/>
  <c r="H49" i="19" s="1"/>
  <c r="P3" i="19"/>
  <c r="F16" i="5"/>
  <c r="F21" i="14" s="1"/>
  <c r="F32" i="14" s="1"/>
  <c r="D27" i="5"/>
  <c r="D37" i="5" s="1"/>
  <c r="E24" i="4"/>
  <c r="E36" i="4" s="1"/>
  <c r="E40" i="4" s="1"/>
  <c r="D6" i="5" s="1"/>
  <c r="E20" i="8"/>
  <c r="E25" i="8"/>
  <c r="E49" i="14" l="1"/>
  <c r="D46" i="14"/>
  <c r="E46" i="14"/>
  <c r="K37" i="2"/>
  <c r="E50" i="14"/>
  <c r="D45" i="14"/>
  <c r="E45" i="14"/>
  <c r="D39" i="5"/>
  <c r="H16" i="5"/>
  <c r="H27" i="5" s="1"/>
  <c r="F27" i="5"/>
  <c r="E104" i="14" s="1"/>
  <c r="K29" i="2"/>
  <c r="K26" i="2"/>
  <c r="K23" i="2"/>
  <c r="K17" i="2"/>
  <c r="D8" i="2"/>
  <c r="D11" i="2" s="1"/>
  <c r="A4" i="11"/>
  <c r="A5" i="11" s="1"/>
  <c r="A6" i="11" s="1"/>
  <c r="A7" i="11" s="1"/>
  <c r="A8" i="11" s="1"/>
  <c r="A9" i="11" s="1"/>
  <c r="A10" i="11" s="1"/>
  <c r="A11" i="11" s="1"/>
  <c r="A12" i="11" s="1"/>
  <c r="D3" i="2"/>
  <c r="D12" i="2" s="1"/>
  <c r="F3" i="2"/>
  <c r="H12" i="2" s="1"/>
  <c r="G14" i="2"/>
  <c r="K14" i="2"/>
  <c r="G15" i="2"/>
  <c r="K15" i="2"/>
  <c r="G16" i="2"/>
  <c r="G17" i="2"/>
  <c r="G18" i="2"/>
  <c r="K18" i="2"/>
  <c r="G19" i="2"/>
  <c r="K19" i="2"/>
  <c r="G20" i="2"/>
  <c r="K20" i="2"/>
  <c r="G21" i="2"/>
  <c r="G22" i="2"/>
  <c r="K22" i="2"/>
  <c r="G23" i="2"/>
  <c r="G24" i="2"/>
  <c r="K24" i="2"/>
  <c r="G26" i="2"/>
  <c r="G25" i="2"/>
  <c r="K25" i="2"/>
  <c r="G31" i="2"/>
  <c r="K31" i="2"/>
  <c r="G32" i="2"/>
  <c r="K32" i="2"/>
  <c r="G33" i="2"/>
  <c r="K33" i="2"/>
  <c r="G35" i="2"/>
  <c r="K35" i="2"/>
  <c r="G36" i="2"/>
  <c r="K36" i="2"/>
  <c r="G37" i="2"/>
  <c r="G38" i="2"/>
  <c r="K38" i="2"/>
  <c r="G39" i="2"/>
  <c r="K39" i="2"/>
  <c r="G40" i="2"/>
  <c r="K40" i="2"/>
  <c r="G41" i="2"/>
  <c r="K41" i="2"/>
  <c r="G42" i="2"/>
  <c r="K42" i="2"/>
  <c r="G43" i="2"/>
  <c r="K43" i="2"/>
  <c r="G44" i="2"/>
  <c r="K44" i="2"/>
  <c r="G45" i="2"/>
  <c r="K45" i="2"/>
  <c r="G46" i="2"/>
  <c r="K46" i="2"/>
  <c r="G48" i="2"/>
  <c r="K48" i="2"/>
  <c r="A5" i="3"/>
  <c r="A6" i="3" s="1"/>
  <c r="A7" i="3" s="1"/>
  <c r="A8" i="3" s="1"/>
  <c r="A9" i="3" s="1"/>
  <c r="K7" i="4"/>
  <c r="K8" i="4"/>
  <c r="K9" i="4"/>
  <c r="K10" i="4"/>
  <c r="K11" i="4"/>
  <c r="G3" i="6"/>
  <c r="G22" i="6" s="1"/>
  <c r="H3" i="6"/>
  <c r="H10" i="6" s="1"/>
  <c r="F8" i="2"/>
  <c r="F11" i="2" s="1"/>
  <c r="K16" i="2"/>
  <c r="K21" i="2"/>
  <c r="E8" i="2"/>
  <c r="G27" i="2" s="1"/>
  <c r="F70" i="14" l="1"/>
  <c r="F73" i="14"/>
  <c r="F72" i="14"/>
  <c r="F71" i="14"/>
  <c r="F69" i="14"/>
  <c r="D44" i="14"/>
  <c r="P4" i="19"/>
  <c r="A13" i="1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I67" i="3"/>
  <c r="G4" i="19"/>
  <c r="N3" i="12"/>
  <c r="E43" i="14"/>
  <c r="J43" i="14" s="1"/>
  <c r="E11" i="2"/>
  <c r="K6" i="4"/>
  <c r="J6" i="4"/>
  <c r="J3" i="2"/>
  <c r="G56" i="2" s="1"/>
  <c r="A10" i="3"/>
  <c r="A11" i="3" s="1"/>
  <c r="A12" i="3" s="1"/>
  <c r="A13" i="3" s="1"/>
  <c r="A14" i="3" s="1"/>
  <c r="A15" i="3" s="1"/>
  <c r="A16" i="3" s="1"/>
  <c r="A17" i="3" s="1"/>
  <c r="A18" i="3" s="1"/>
  <c r="H22" i="6"/>
  <c r="K3" i="2"/>
  <c r="K56" i="2" s="1"/>
  <c r="K30" i="2"/>
  <c r="G29" i="2"/>
  <c r="G10" i="6"/>
  <c r="G8" i="2"/>
  <c r="F68" i="14" l="1"/>
  <c r="R4" i="19"/>
  <c r="R5" i="19" s="1"/>
  <c r="S5" i="19" s="1"/>
  <c r="K27" i="2"/>
  <c r="P5" i="19"/>
  <c r="Q5" i="19" s="1"/>
  <c r="H50" i="19"/>
  <c r="H61" i="19" s="1"/>
  <c r="I50" i="19"/>
  <c r="A19" i="3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I13" i="19"/>
  <c r="I49" i="19" s="1"/>
  <c r="R3" i="19"/>
  <c r="E44" i="14"/>
  <c r="A52" i="1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53" i="11"/>
  <c r="G11" i="2"/>
  <c r="G30" i="2"/>
  <c r="G57" i="2" s="1"/>
  <c r="G58" i="2" s="1"/>
  <c r="R6" i="19" l="1"/>
  <c r="R7" i="19" s="1"/>
  <c r="S7" i="19" s="1"/>
  <c r="P6" i="19"/>
  <c r="A35" i="3"/>
  <c r="Q6" i="19" l="1"/>
  <c r="P7" i="19"/>
  <c r="Q7" i="19" s="1"/>
  <c r="S6" i="19"/>
  <c r="R8" i="19"/>
  <c r="A36" i="3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S8" i="19" l="1"/>
  <c r="R9" i="19"/>
  <c r="S9" i="19" s="1"/>
  <c r="P8" i="19"/>
  <c r="Q8" i="19" s="1"/>
  <c r="P9" i="19"/>
  <c r="A48" i="3"/>
  <c r="A49" i="3" s="1"/>
  <c r="A50" i="3" s="1"/>
  <c r="A51" i="3" s="1"/>
  <c r="A52" i="3" s="1"/>
  <c r="A53" i="3" s="1"/>
  <c r="A54" i="3" s="1"/>
  <c r="A55" i="3" s="1"/>
  <c r="A56" i="3" s="1"/>
  <c r="A57" i="3" s="1"/>
  <c r="E24" i="8"/>
  <c r="Q9" i="19" l="1"/>
  <c r="Q4" i="19" s="1"/>
  <c r="H51" i="19" s="1"/>
  <c r="H55" i="19" s="1"/>
  <c r="R10" i="19"/>
  <c r="S4" i="19"/>
  <c r="I51" i="19" s="1"/>
  <c r="P10" i="19"/>
  <c r="A58" i="3"/>
  <c r="A59" i="3" s="1"/>
  <c r="A60" i="3" s="1"/>
  <c r="A61" i="3" s="1"/>
  <c r="I55" i="19" l="1"/>
  <c r="I61" i="19"/>
  <c r="D48" i="14"/>
  <c r="B87" i="14" l="1"/>
  <c r="B88" i="14"/>
  <c r="L38" i="12" l="1"/>
  <c r="L39" i="12" l="1"/>
  <c r="E49" i="21"/>
  <c r="E53" i="21" s="1"/>
  <c r="G49" i="3"/>
  <c r="M38" i="12" l="1"/>
  <c r="N38" i="12" l="1"/>
  <c r="P38" i="12" l="1"/>
  <c r="O38" i="12" l="1"/>
  <c r="H49" i="3" l="1"/>
  <c r="I49" i="21"/>
  <c r="I53" i="21" s="1"/>
  <c r="I49" i="3"/>
  <c r="O39" i="12"/>
  <c r="F24" i="8" l="1"/>
  <c r="K57" i="2" l="1"/>
  <c r="K58" i="2" s="1"/>
  <c r="K61" i="2" l="1"/>
  <c r="F20" i="8" l="1"/>
  <c r="F25" i="8"/>
  <c r="H5" i="3"/>
  <c r="H36" i="3" l="1"/>
  <c r="G15" i="4"/>
  <c r="G14" i="4"/>
  <c r="G26" i="4" l="1"/>
  <c r="J14" i="4"/>
  <c r="K14" i="4" s="1"/>
  <c r="F76" i="14" s="1"/>
  <c r="E76" i="14"/>
  <c r="J15" i="4"/>
  <c r="K15" i="4" s="1"/>
  <c r="F77" i="14" s="1"/>
  <c r="H77" i="14" s="1"/>
  <c r="G77" i="14" s="1"/>
  <c r="E77" i="14"/>
  <c r="D12" i="4"/>
  <c r="G13" i="4"/>
  <c r="H76" i="14" l="1"/>
  <c r="G76" i="14" s="1"/>
  <c r="D30" i="4"/>
  <c r="G31" i="4"/>
  <c r="J26" i="4"/>
  <c r="K26" i="4" s="1"/>
  <c r="F88" i="14" s="1"/>
  <c r="G88" i="14" s="1"/>
  <c r="E88" i="14"/>
  <c r="J13" i="4"/>
  <c r="J12" i="4" s="1"/>
  <c r="G12" i="4"/>
  <c r="E75" i="14"/>
  <c r="E74" i="14" s="1"/>
  <c r="K13" i="4" l="1"/>
  <c r="F75" i="14" s="1"/>
  <c r="C15" i="5"/>
  <c r="F9" i="5"/>
  <c r="F15" i="5" s="1"/>
  <c r="J31" i="4"/>
  <c r="J30" i="4" s="1"/>
  <c r="E93" i="14"/>
  <c r="E92" i="14" s="1"/>
  <c r="G30" i="4"/>
  <c r="D24" i="4"/>
  <c r="D36" i="4" s="1"/>
  <c r="D40" i="4" s="1"/>
  <c r="C6" i="5" s="1"/>
  <c r="G25" i="4"/>
  <c r="K12" i="4" l="1"/>
  <c r="F74" i="14"/>
  <c r="H75" i="14"/>
  <c r="K31" i="4"/>
  <c r="F93" i="14" s="1"/>
  <c r="E103" i="14"/>
  <c r="J25" i="4"/>
  <c r="J24" i="4" s="1"/>
  <c r="J36" i="4" s="1"/>
  <c r="J40" i="4" s="1"/>
  <c r="J42" i="4" s="1"/>
  <c r="F8" i="5" s="1"/>
  <c r="E102" i="14" s="1"/>
  <c r="E87" i="14"/>
  <c r="E86" i="14" s="1"/>
  <c r="E99" i="14" s="1"/>
  <c r="G24" i="4"/>
  <c r="G36" i="4" s="1"/>
  <c r="G40" i="4" s="1"/>
  <c r="F6" i="5" s="1"/>
  <c r="K30" i="4" l="1"/>
  <c r="F37" i="5"/>
  <c r="G75" i="14"/>
  <c r="H74" i="14"/>
  <c r="G74" i="14" s="1"/>
  <c r="E107" i="14"/>
  <c r="C37" i="5"/>
  <c r="C39" i="5" s="1"/>
  <c r="F39" i="5" s="1"/>
  <c r="G39" i="5" s="1"/>
  <c r="F92" i="14"/>
  <c r="K25" i="4"/>
  <c r="M7" i="5" l="1"/>
  <c r="M12" i="5" s="1"/>
  <c r="H92" i="14"/>
  <c r="G92" i="14" s="1"/>
  <c r="G93" i="14"/>
  <c r="K24" i="4"/>
  <c r="K36" i="4" s="1"/>
  <c r="F87" i="14"/>
  <c r="F86" i="14" l="1"/>
  <c r="F99" i="14" s="1"/>
  <c r="K40" i="4"/>
  <c r="M13" i="5"/>
  <c r="M14" i="5" s="1"/>
  <c r="K43" i="4"/>
  <c r="H86" i="14" l="1"/>
  <c r="G87" i="14"/>
  <c r="H99" i="14" l="1"/>
  <c r="G99" i="14" s="1"/>
  <c r="G86" i="14"/>
  <c r="H41" i="3" l="1"/>
  <c r="H45" i="3"/>
  <c r="E19" i="8"/>
  <c r="E31" i="8"/>
  <c r="E11" i="8"/>
  <c r="F11" i="8"/>
  <c r="H54" i="19"/>
  <c r="H56" i="19" s="1"/>
  <c r="I54" i="19"/>
  <c r="I56" i="19" s="1"/>
  <c r="E38" i="8"/>
  <c r="F38" i="8"/>
  <c r="E39" i="8"/>
  <c r="F39" i="8"/>
  <c r="H69" i="3" l="1"/>
  <c r="H60" i="3"/>
  <c r="H70" i="3"/>
  <c r="H32" i="3"/>
  <c r="F31" i="8"/>
  <c r="H34" i="3"/>
  <c r="H28" i="3"/>
  <c r="G17" i="3"/>
  <c r="F10" i="8"/>
  <c r="F44" i="8"/>
  <c r="H18" i="3"/>
  <c r="H12" i="3"/>
  <c r="F17" i="3"/>
  <c r="E44" i="8"/>
  <c r="E10" i="8"/>
  <c r="H19" i="3"/>
  <c r="H11" i="3"/>
  <c r="H6" i="3"/>
  <c r="H4" i="3"/>
  <c r="E17" i="3"/>
  <c r="E25" i="3" s="1"/>
  <c r="I47" i="14"/>
  <c r="H17" i="3" l="1"/>
  <c r="H26" i="3"/>
  <c r="F39" i="3"/>
  <c r="E39" i="3"/>
  <c r="E40" i="3" s="1"/>
  <c r="H27" i="3"/>
  <c r="G39" i="3"/>
  <c r="H37" i="3"/>
  <c r="F25" i="3"/>
  <c r="E41" i="8"/>
  <c r="E37" i="8"/>
  <c r="G25" i="3"/>
  <c r="F5" i="19"/>
  <c r="H52" i="19"/>
  <c r="H58" i="19" s="1"/>
  <c r="F8" i="19"/>
  <c r="E9" i="8"/>
  <c r="E43" i="8"/>
  <c r="H21" i="3"/>
  <c r="H55" i="3"/>
  <c r="F40" i="3" l="1"/>
  <c r="F43" i="3" s="1"/>
  <c r="F46" i="3" s="1"/>
  <c r="F68" i="3" s="1"/>
  <c r="F77" i="3" s="1"/>
  <c r="E42" i="8"/>
  <c r="G40" i="3"/>
  <c r="G43" i="3" s="1"/>
  <c r="G46" i="3" s="1"/>
  <c r="G68" i="3" s="1"/>
  <c r="G77" i="3" s="1"/>
  <c r="H39" i="3"/>
  <c r="F9" i="19"/>
  <c r="H60" i="19"/>
  <c r="E45" i="8"/>
  <c r="F52" i="3"/>
  <c r="H25" i="3"/>
  <c r="E43" i="3"/>
  <c r="F53" i="3" l="1"/>
  <c r="I44" i="14"/>
  <c r="H40" i="3"/>
  <c r="E8" i="8"/>
  <c r="E33" i="8" s="1"/>
  <c r="G54" i="3" s="1"/>
  <c r="E54" i="21" s="1"/>
  <c r="G53" i="3"/>
  <c r="I49" i="14" s="1"/>
  <c r="G52" i="3"/>
  <c r="I48" i="14" s="1"/>
  <c r="H43" i="3"/>
  <c r="E46" i="3"/>
  <c r="E52" i="3" s="1"/>
  <c r="H52" i="3" s="1"/>
  <c r="F82" i="3"/>
  <c r="F48" i="3" s="1"/>
  <c r="F47" i="3"/>
  <c r="G82" i="3"/>
  <c r="G48" i="3" s="1"/>
  <c r="G47" i="3"/>
  <c r="E53" i="3" l="1"/>
  <c r="H53" i="3" s="1"/>
  <c r="H46" i="3"/>
  <c r="E68" i="3"/>
  <c r="E77" i="3" s="1"/>
  <c r="I45" i="14"/>
  <c r="G50" i="3"/>
  <c r="I50" i="14" s="1"/>
  <c r="G51" i="3"/>
  <c r="I51" i="14" s="1"/>
  <c r="F50" i="3"/>
  <c r="F51" i="3"/>
  <c r="H68" i="3"/>
  <c r="H77" i="3" l="1"/>
  <c r="E47" i="3"/>
  <c r="H47" i="3" s="1"/>
  <c r="E82" i="3"/>
  <c r="E48" i="3" l="1"/>
  <c r="H82" i="3"/>
  <c r="H48" i="3" l="1"/>
  <c r="E51" i="3"/>
  <c r="H51" i="3" s="1"/>
  <c r="E50" i="3"/>
  <c r="H50" i="3" s="1"/>
  <c r="H56" i="3" l="1"/>
  <c r="I46" i="14" l="1"/>
  <c r="H58" i="3"/>
  <c r="F41" i="8" l="1"/>
  <c r="F9" i="8"/>
  <c r="F43" i="8"/>
  <c r="I17" i="3"/>
  <c r="I25" i="3" l="1"/>
  <c r="G5" i="19"/>
  <c r="F37" i="8"/>
  <c r="F42" i="8" s="1"/>
  <c r="F45" i="8" s="1"/>
  <c r="I52" i="19"/>
  <c r="I58" i="19" s="1"/>
  <c r="G8" i="19"/>
  <c r="I60" i="19" l="1"/>
  <c r="G9" i="19"/>
  <c r="F19" i="8" l="1"/>
  <c r="I39" i="3" l="1"/>
  <c r="I40" i="3" s="1"/>
  <c r="I43" i="3" s="1"/>
  <c r="I46" i="3" s="1"/>
  <c r="I68" i="3" l="1"/>
  <c r="I77" i="3" s="1"/>
  <c r="I52" i="3"/>
  <c r="J48" i="14" s="1"/>
  <c r="I53" i="3"/>
  <c r="J49" i="14" s="1"/>
  <c r="J44" i="14"/>
  <c r="F8" i="8"/>
  <c r="F33" i="8" s="1"/>
  <c r="I54" i="3" s="1"/>
  <c r="I54" i="21" s="1"/>
  <c r="I82" i="3" l="1"/>
  <c r="I48" i="3" s="1"/>
  <c r="I47" i="3"/>
  <c r="J45" i="14" l="1"/>
  <c r="I51" i="3"/>
  <c r="J51" i="14" s="1"/>
  <c r="I50" i="3"/>
  <c r="J50" i="14" s="1"/>
  <c r="J47" i="14" l="1"/>
  <c r="I58" i="3" l="1"/>
  <c r="J46" i="14" s="1"/>
  <c r="A36" i="20" l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l="1"/>
  <c r="A57" i="20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A80" i="20" s="1"/>
  <c r="A81" i="20" s="1"/>
  <c r="A82" i="20" s="1"/>
  <c r="A83" i="20" s="1"/>
  <c r="A84" i="20" s="1"/>
  <c r="A85" i="20" s="1"/>
  <c r="A86" i="20" s="1"/>
</calcChain>
</file>

<file path=xl/sharedStrings.xml><?xml version="1.0" encoding="utf-8"?>
<sst xmlns="http://schemas.openxmlformats.org/spreadsheetml/2006/main" count="1213" uniqueCount="734">
  <si>
    <t>allgem. Aufwendungen im Verhältnis zum ff. Volumen</t>
  </si>
  <si>
    <t>Rechtsform</t>
  </si>
  <si>
    <t>Betriebszusammenschluss</t>
  </si>
  <si>
    <t>Sozialökonom. Betriebstyp</t>
  </si>
  <si>
    <t>Bewirtschaftungsform</t>
  </si>
  <si>
    <t>Jahr der Umstellung</t>
  </si>
  <si>
    <t>Geschlecht</t>
  </si>
  <si>
    <t>Betriebsflächen</t>
  </si>
  <si>
    <t>Ackerfläche</t>
  </si>
  <si>
    <t>ha LF</t>
  </si>
  <si>
    <t>Dauergrünland</t>
  </si>
  <si>
    <t>sonstige LF</t>
  </si>
  <si>
    <t>Forstw. Nutzfläche</t>
  </si>
  <si>
    <t>Betriebsfläche</t>
  </si>
  <si>
    <t>Wintergerste</t>
  </si>
  <si>
    <t>Tierproduktion</t>
  </si>
  <si>
    <t>Milchkühe</t>
  </si>
  <si>
    <t>Mastrinder</t>
  </si>
  <si>
    <t>Mutterkühe</t>
  </si>
  <si>
    <t>Zuchtsauen</t>
  </si>
  <si>
    <t>Gemüsebau</t>
  </si>
  <si>
    <t>kalk. Arbeitszeitbedarf insges.</t>
  </si>
  <si>
    <t>tatsächliche Zahl der Voll-AK</t>
  </si>
  <si>
    <t>Gärtnerische Grundfläche</t>
  </si>
  <si>
    <t>heizbar</t>
  </si>
  <si>
    <t>nicht heizbar</t>
  </si>
  <si>
    <t>Direktabsatz</t>
  </si>
  <si>
    <t>%</t>
  </si>
  <si>
    <t>Sonstiges</t>
  </si>
  <si>
    <t>Indirekter Absatz</t>
  </si>
  <si>
    <t>Umsatzerlöse insgesamt</t>
  </si>
  <si>
    <t>EUR</t>
  </si>
  <si>
    <t>Pflanzenproduktion</t>
  </si>
  <si>
    <t>dar. Kuhmilch</t>
  </si>
  <si>
    <t>Gartenbau</t>
  </si>
  <si>
    <t>Handel, Dienstl., Nebenbetriebe</t>
  </si>
  <si>
    <t>dar. Lohnarbeit, Maschinenmiete</t>
  </si>
  <si>
    <t>Materialaufwand</t>
  </si>
  <si>
    <t>Personalaufwand</t>
  </si>
  <si>
    <t>Abschreibungen</t>
  </si>
  <si>
    <t>dar. Pacht, Miete, Leasing</t>
  </si>
  <si>
    <t>-</t>
  </si>
  <si>
    <t>Aktiva</t>
  </si>
  <si>
    <t>Sonderposten mit Rücklageanteil</t>
  </si>
  <si>
    <t>Rückstellungen</t>
  </si>
  <si>
    <t>Verbindlichkeiten</t>
  </si>
  <si>
    <t>Beihilfewert</t>
  </si>
  <si>
    <t>Mastschweine</t>
  </si>
  <si>
    <t>Flächenausstattung Gartenbau (einschl. Baumschulen)</t>
  </si>
  <si>
    <t>Legehennen</t>
  </si>
  <si>
    <t>Mastgeflügel</t>
  </si>
  <si>
    <t>Absatzverhältnisse in % des Gartenbau-Umsatzes</t>
  </si>
  <si>
    <t>Strasse</t>
  </si>
  <si>
    <t>Bearbeiter</t>
  </si>
  <si>
    <t>in ha</t>
  </si>
  <si>
    <t>Code</t>
  </si>
  <si>
    <t xml:space="preserve"> Eigentum</t>
  </si>
  <si>
    <t>Bewirtsch.</t>
  </si>
  <si>
    <t xml:space="preserve">Pferde                          </t>
  </si>
  <si>
    <t>Betriebserträge</t>
  </si>
  <si>
    <t>sonstige betriebliche Erträge</t>
  </si>
  <si>
    <t>Aussiedlung</t>
  </si>
  <si>
    <t>Teilaussiedlung</t>
  </si>
  <si>
    <t>Einzelbereiche der Investition</t>
  </si>
  <si>
    <t>Finanzierungsmittel</t>
  </si>
  <si>
    <t>Altdarlehen</t>
  </si>
  <si>
    <t>Neudarlehen</t>
  </si>
  <si>
    <t>4001</t>
  </si>
  <si>
    <t>Mutterschafe</t>
  </si>
  <si>
    <t>Abschluss der Investition (Plan)</t>
  </si>
  <si>
    <t>Beginn der Investition (Plan)</t>
  </si>
  <si>
    <t>Ackerbau</t>
  </si>
  <si>
    <t>Weinbau</t>
  </si>
  <si>
    <t>PLZ</t>
  </si>
  <si>
    <t>Ort</t>
  </si>
  <si>
    <t>Allgemeine Angaben</t>
  </si>
  <si>
    <t>Überbrückungsbedarf in Anlaufjahren</t>
  </si>
  <si>
    <t>Ablösung von Verbindlichkeiten</t>
  </si>
  <si>
    <t>Finanzierungsbedarf insgesamt</t>
  </si>
  <si>
    <t>förderfähige Investitionen, insgesamt</t>
  </si>
  <si>
    <t>Investitionen, insgesamt</t>
  </si>
  <si>
    <t>Dauerkulturen</t>
  </si>
  <si>
    <t>Telefon-Nummer</t>
  </si>
  <si>
    <t>Verbuchung</t>
  </si>
  <si>
    <t>Faktorausstattung / Betriebsspiegel</t>
  </si>
  <si>
    <t>dt/ha</t>
  </si>
  <si>
    <t>Umsatzerlöse Tierproduktion</t>
  </si>
  <si>
    <t>Umsatzerlöse Pflanzenproduktion</t>
  </si>
  <si>
    <t>Ø-Vorab</t>
  </si>
  <si>
    <t>Weinbau, Kellerei</t>
  </si>
  <si>
    <t>Forstwirtschaft, Jagd</t>
  </si>
  <si>
    <t>2319+2338</t>
  </si>
  <si>
    <t>andere aktiv. Eigenleistungen</t>
  </si>
  <si>
    <t>2450+2451</t>
  </si>
  <si>
    <t>dar. Betriebl. Unfallversicherung</t>
  </si>
  <si>
    <t>sonst. betriebl. Aufwendungen</t>
  </si>
  <si>
    <t>Summe Betriebl. Aufwendungen</t>
  </si>
  <si>
    <t>Summe Betriebl. Erträge</t>
  </si>
  <si>
    <t>Ergebnis der gew. Geschäftstätigk.</t>
  </si>
  <si>
    <t>1229</t>
  </si>
  <si>
    <t>1540</t>
  </si>
  <si>
    <t>Ø Ackerzahl</t>
  </si>
  <si>
    <t>Ø Grünlandzahl</t>
  </si>
  <si>
    <t>Prod.-richtung</t>
  </si>
  <si>
    <t>Einzelunternehmen</t>
  </si>
  <si>
    <t>GmbH&amp;Co KG</t>
  </si>
  <si>
    <t>GmbH</t>
  </si>
  <si>
    <t>Genossenschaft (eG)</t>
  </si>
  <si>
    <t>Aktiengesellschaft</t>
  </si>
  <si>
    <t>Sozialökonom. Typ</t>
  </si>
  <si>
    <t>Haupterwerb</t>
  </si>
  <si>
    <t>Nebenerwerb</t>
  </si>
  <si>
    <t>Konventionell</t>
  </si>
  <si>
    <t>Brutto</t>
  </si>
  <si>
    <t>Netto</t>
  </si>
  <si>
    <t>Sonst. Tierhaltung</t>
  </si>
  <si>
    <t>Nein</t>
  </si>
  <si>
    <t>Vollaussiedlung</t>
  </si>
  <si>
    <t>Ausbildung</t>
  </si>
  <si>
    <t>Schutzgebiet</t>
  </si>
  <si>
    <t>Ja</t>
  </si>
  <si>
    <t>Weiblich</t>
  </si>
  <si>
    <t>Männlich</t>
  </si>
  <si>
    <t>LW: Fachschule</t>
  </si>
  <si>
    <t>LW: Meister</t>
  </si>
  <si>
    <t>LW: FH/Uni</t>
  </si>
  <si>
    <t>NLW: Fachschule</t>
  </si>
  <si>
    <t>NLW: Meister</t>
  </si>
  <si>
    <t>NLW: FH/Uni</t>
  </si>
  <si>
    <t>Datum der Antragstellung</t>
  </si>
  <si>
    <t>Jahr des Zus.-schlusses</t>
  </si>
  <si>
    <t>Zahl der Ausgangsbetriebe</t>
  </si>
  <si>
    <t>Betriebszus.-schluss</t>
  </si>
  <si>
    <t>Teilweise</t>
  </si>
  <si>
    <t>Vollständig</t>
  </si>
  <si>
    <t xml:space="preserve">Obstbau </t>
  </si>
  <si>
    <t>Betriebsergebnis</t>
  </si>
  <si>
    <t>Ergebnis (G/V bzw. JÜ/JF)</t>
  </si>
  <si>
    <t>1529</t>
  </si>
  <si>
    <t>1539</t>
  </si>
  <si>
    <t>1559</t>
  </si>
  <si>
    <t>Ökologisch</t>
  </si>
  <si>
    <t>Ökolog. in Umstellung</t>
  </si>
  <si>
    <t>Umsatzsteuersystem</t>
  </si>
  <si>
    <t>Umsatzsteuer</t>
  </si>
  <si>
    <t>Pauschalierung</t>
  </si>
  <si>
    <t>Regelbesteuerg.</t>
  </si>
  <si>
    <t>Kleinunternehmer</t>
  </si>
  <si>
    <t>Jungvieh (Rinder)</t>
  </si>
  <si>
    <t xml:space="preserve">  dar. gegenüber Kreditinstituten</t>
  </si>
  <si>
    <t>Nicht förderfähiger Betrag, insgesamt</t>
  </si>
  <si>
    <t>Unbare Investitionen, insgesamt</t>
  </si>
  <si>
    <t>dar. Getreide</t>
  </si>
  <si>
    <t>Der Umfang der Tierhaltung soll als Jahresdurchschnittsbestand angegeben werden.</t>
  </si>
  <si>
    <t>Der Umfang dieser Produktionsbereiche soll in ha LF angegeben werden. Der Gartenbau umfasst auch den Bereich Baumschule.</t>
  </si>
  <si>
    <t>Durchschnittsleistung pro Kuh und Jahr (4,0 % Fett)</t>
  </si>
  <si>
    <t>Nachw. Rohstoffe (NaRo)</t>
  </si>
  <si>
    <t>Steuerergebnis</t>
  </si>
  <si>
    <t>2939+2949</t>
  </si>
  <si>
    <t>Abschlussstichtag (TT.MM.)</t>
  </si>
  <si>
    <t>Flächennutzung Gartenbau</t>
  </si>
  <si>
    <t>Hauptkulturen im geschützten Anbau</t>
  </si>
  <si>
    <t>Stck. / m²</t>
  </si>
  <si>
    <t xml:space="preserve"> -</t>
  </si>
  <si>
    <t>Hauptkulturen im Freiland</t>
  </si>
  <si>
    <t>ha / m²</t>
  </si>
  <si>
    <t>sonst. Getreide</t>
  </si>
  <si>
    <t>Ferkelproduktion</t>
  </si>
  <si>
    <t>sonstige Tierhaltung</t>
  </si>
  <si>
    <t>Handwerk</t>
  </si>
  <si>
    <t>dar. Pflanzenproduktion</t>
  </si>
  <si>
    <t>2770-2772</t>
  </si>
  <si>
    <t>Summe netto</t>
  </si>
  <si>
    <t>in Euro</t>
  </si>
  <si>
    <t>Betreuungsaufwand</t>
  </si>
  <si>
    <t>Summe</t>
  </si>
  <si>
    <t>Kartoffeln</t>
  </si>
  <si>
    <t>Grünland</t>
  </si>
  <si>
    <t>Silomais</t>
  </si>
  <si>
    <t>4050-4057</t>
  </si>
  <si>
    <t>3112-3114</t>
  </si>
  <si>
    <t>3153-3156</t>
  </si>
  <si>
    <t>Weinbau/Hopfen</t>
  </si>
  <si>
    <t>2001-2017</t>
  </si>
  <si>
    <t>Bruttowertschöpfung (BWS)</t>
  </si>
  <si>
    <t>Ist</t>
  </si>
  <si>
    <t>Ziel</t>
  </si>
  <si>
    <t>EU-Betriebsnummer (12-stellig)</t>
  </si>
  <si>
    <t>I-1</t>
  </si>
  <si>
    <t>Beihilfen aus Agrarförderung</t>
  </si>
  <si>
    <t>VE</t>
  </si>
  <si>
    <t>ha</t>
  </si>
  <si>
    <t>VE-Grenzen gem. BewG:</t>
  </si>
  <si>
    <t xml:space="preserve">EUR </t>
  </si>
  <si>
    <t>alles weitere</t>
  </si>
  <si>
    <t>für die ersten 20 ha</t>
  </si>
  <si>
    <t>VE/ha</t>
  </si>
  <si>
    <t>nächsten 10 ha</t>
  </si>
  <si>
    <t>nächsten 20 ha</t>
  </si>
  <si>
    <t>nächsten 50 ha</t>
  </si>
  <si>
    <t>Bezeichnung des Kennwertes</t>
  </si>
  <si>
    <t>Zulagen und Zuschüsse</t>
  </si>
  <si>
    <t>Zeitraumfremde Erträge</t>
  </si>
  <si>
    <t>+</t>
  </si>
  <si>
    <t>Zeitraumfremde Aufwendungen</t>
  </si>
  <si>
    <t>Erträge aus Verlustübernahme</t>
  </si>
  <si>
    <t>Aufwendungen aus Verlustübernahme</t>
  </si>
  <si>
    <t>Außerordentliche Erträge</t>
  </si>
  <si>
    <t>Außerordentliche Aufwendungen</t>
  </si>
  <si>
    <t>Steuern vom Einkommen und Ertrag</t>
  </si>
  <si>
    <t>Leasing</t>
  </si>
  <si>
    <t>sonstige Pacht- und Mietaufwendungen</t>
  </si>
  <si>
    <t>Pachterträge für luf. Flächen</t>
  </si>
  <si>
    <t>Pachtaufwendungen für luf. Flächen</t>
  </si>
  <si>
    <t>Sonstige Pachterträge und Mieterträge (inkl. Mietwert)</t>
  </si>
  <si>
    <t>Erträge aus Beteiligungen und Geschäftsguthaben</t>
  </si>
  <si>
    <t xml:space="preserve">Abschreibungen auf Finanzanlagen, Wertpapieren etc. </t>
  </si>
  <si>
    <t>=</t>
  </si>
  <si>
    <t>Zinsen und Ähnliche Aufwendungen</t>
  </si>
  <si>
    <t>Buchstellennr.</t>
  </si>
  <si>
    <t>0001</t>
  </si>
  <si>
    <t>0002</t>
  </si>
  <si>
    <t>Betriebsnr. Buchstelle</t>
  </si>
  <si>
    <t>E-Mail-Adresse</t>
  </si>
  <si>
    <t>Sonstige Flächen</t>
  </si>
  <si>
    <t>Landw.gen.Fläche (LF)</t>
  </si>
  <si>
    <t>VE - insgesamt</t>
  </si>
  <si>
    <t>dar. VE - Rinder</t>
  </si>
  <si>
    <t>Tourismus</t>
  </si>
  <si>
    <t>2333, 2321</t>
  </si>
  <si>
    <t>Handel</t>
  </si>
  <si>
    <t>I-2</t>
  </si>
  <si>
    <t>Ausschöpfung kurzfristige KDG (%)</t>
  </si>
  <si>
    <t>Ausschöpfung langfristige KDG (%)</t>
  </si>
  <si>
    <t>Cash-flow III (EUR)</t>
  </si>
  <si>
    <t>Cash-flow I (EUR)</t>
  </si>
  <si>
    <t>Arbeitszeitbedarf und Arbeitsplätze</t>
  </si>
  <si>
    <t>Obst-, Garten- und Weinbau</t>
  </si>
  <si>
    <t>Milchleistung (Kühe)</t>
  </si>
  <si>
    <t>Betriebsnummer</t>
  </si>
  <si>
    <t>Daten des Betriebsleiters (Antragsteller)</t>
  </si>
  <si>
    <t>Angaben zum Betrieb</t>
  </si>
  <si>
    <t>Antragsteller</t>
  </si>
  <si>
    <t>Bruttowertschöpfung</t>
  </si>
  <si>
    <t>Definition im Stuttgarter Programm für die Auswertung der Testbetriebsbuchführungen</t>
  </si>
  <si>
    <t xml:space="preserve">*  Definition der BWS im Handbuch "Kombinierte ELER-/GAK- Berichterstattung", analog zu der </t>
  </si>
  <si>
    <t>Pachtaufwendungen für  Lieferrechte</t>
  </si>
  <si>
    <t>Förderprogramme</t>
  </si>
  <si>
    <t xml:space="preserve">Name </t>
  </si>
  <si>
    <t>Gewinn/Verlust bzw. JÜ/JF</t>
  </si>
  <si>
    <t>3130, 3131</t>
  </si>
  <si>
    <t>Einstellung in den SoPo</t>
  </si>
  <si>
    <t>Hilfstabelle: Prüfung der 12 %-Grenze der allgem. Aufwendungen</t>
  </si>
  <si>
    <t>Eigenkapital</t>
  </si>
  <si>
    <t>Direktvermarkt./ Abokiste</t>
  </si>
  <si>
    <t>Winterweizen/ Dinkel</t>
  </si>
  <si>
    <t>Winterroggen/ Triticale</t>
  </si>
  <si>
    <t>Leg./- gemenge</t>
  </si>
  <si>
    <t>Sonstige Zinsen und ähnliche Erträge</t>
  </si>
  <si>
    <t>Berater</t>
  </si>
  <si>
    <t>Dienststelle/ Unternehmen</t>
  </si>
  <si>
    <t>Betreuer</t>
  </si>
  <si>
    <t>Geburtsjahr/ Gründungsjahr</t>
  </si>
  <si>
    <t>Geschlecht Betriebsleiter</t>
  </si>
  <si>
    <t>Ausbildung Betriebsleiter</t>
  </si>
  <si>
    <t>GVE - insgesamt</t>
  </si>
  <si>
    <t>dar. GVE - Rinder</t>
  </si>
  <si>
    <t>Akh/ Einh.</t>
  </si>
  <si>
    <t>Akh ges.</t>
  </si>
  <si>
    <t>4031-35/64/66</t>
  </si>
  <si>
    <t>3110/15,21-25</t>
  </si>
  <si>
    <t>4299/4080</t>
  </si>
  <si>
    <t>Obstbau/ Gartenbau</t>
  </si>
  <si>
    <t>2209/ 69</t>
  </si>
  <si>
    <t>2840 - 2845</t>
  </si>
  <si>
    <t>Bilanz</t>
  </si>
  <si>
    <t>Blatt 3</t>
  </si>
  <si>
    <t>Blatt 1</t>
  </si>
  <si>
    <t>Blatt 2</t>
  </si>
  <si>
    <t>Blatt 4</t>
  </si>
  <si>
    <t>Blatt 5</t>
  </si>
  <si>
    <t>LW: geeigneter Nachweis</t>
  </si>
  <si>
    <t>Betriebszweigaussiedl.</t>
  </si>
  <si>
    <t>AFP - Stallbau gemäß Anlage 1</t>
  </si>
  <si>
    <t>Teil A - Basisförderung</t>
  </si>
  <si>
    <t>Teil B - Premiumförderung</t>
  </si>
  <si>
    <t>anteilig Teil A und Teil B</t>
  </si>
  <si>
    <t>AFP - sonstige Maßnahmen</t>
  </si>
  <si>
    <t>AFP - Junglandwirteförderung</t>
  </si>
  <si>
    <t>AFP - Förderung Betreuung</t>
  </si>
  <si>
    <t>AFP - Förd. im Rahmen Koop.</t>
  </si>
  <si>
    <t>AFP - Förd. im Rahmen EIP Agri</t>
  </si>
  <si>
    <t>Beantragung Ausfallbürgschaft</t>
  </si>
  <si>
    <t>nein</t>
  </si>
  <si>
    <t>Verbesserung der Produktions- und Arbeits-</t>
  </si>
  <si>
    <t>bedingungen durch Verminderung von</t>
  </si>
  <si>
    <t>Erhöhung der betrieblichen Wertschöpfung</t>
  </si>
  <si>
    <t>Rationalisierung/ Senkung der Produktionskosten,</t>
  </si>
  <si>
    <t xml:space="preserve">Mutterziegen </t>
  </si>
  <si>
    <t>Tilgung</t>
  </si>
  <si>
    <t>Betr.zweiggeb. Arbeiten</t>
  </si>
  <si>
    <t>Ø Bestand</t>
  </si>
  <si>
    <t>Erneuerb. Energien</t>
  </si>
  <si>
    <t>2320-38</t>
  </si>
  <si>
    <t>betriebsnotwendige Voll-AK (2100 Akh/J.)</t>
  </si>
  <si>
    <t>- hiervon nicht entlohnte Familien-Voll-AK</t>
  </si>
  <si>
    <t>- hiervon entlohnte Familien-Voll - AK</t>
  </si>
  <si>
    <t>- hiervon Fremd-Voll-AK</t>
  </si>
  <si>
    <t>Produktionsprogramm</t>
  </si>
  <si>
    <t>Leist./ T.</t>
  </si>
  <si>
    <t>Bemerkung</t>
  </si>
  <si>
    <t>Handel, Dienstleist., Nebenbetr.</t>
  </si>
  <si>
    <t>Frauen-Voll-AK  (von gesamt)</t>
  </si>
  <si>
    <t>dar. Pacht- und Mieterträge</t>
  </si>
  <si>
    <t>dar. Rindfleisch</t>
  </si>
  <si>
    <t>dar. Biogasanlage</t>
  </si>
  <si>
    <t>dar. Fremdenverkehr/Urlaub</t>
  </si>
  <si>
    <t>dar. Tierproduktion</t>
  </si>
  <si>
    <t>dar. Heizg.., Strom, Wasser, Abwas.</t>
  </si>
  <si>
    <t>dar. Betriebsprämie/ AUKM/ AGZ</t>
  </si>
  <si>
    <t>bereinigte EKV</t>
  </si>
  <si>
    <t>Eigenkapitalquote</t>
  </si>
  <si>
    <t>I-3</t>
  </si>
  <si>
    <t>ges.</t>
  </si>
  <si>
    <t>Allgemein</t>
  </si>
  <si>
    <t>Nr.</t>
  </si>
  <si>
    <t>Maßnahme</t>
  </si>
  <si>
    <t>KV</t>
  </si>
  <si>
    <t xml:space="preserve">förderfähiges Investvolumen </t>
  </si>
  <si>
    <t>Erstellung Investitionskonzept</t>
  </si>
  <si>
    <t>sonst. Finanzierungsbedarf</t>
  </si>
  <si>
    <t>Finanzierungsbedarf (Übertrag Blatt 4)</t>
  </si>
  <si>
    <t>verfügbare Guthaben</t>
  </si>
  <si>
    <t>verfügbar aus Betriebsergebnis</t>
  </si>
  <si>
    <t>Zuschüsse AFP gesamt</t>
  </si>
  <si>
    <t>Bemerkungen</t>
  </si>
  <si>
    <t>Darlehen</t>
  </si>
  <si>
    <t>Händlerfinanzierung</t>
  </si>
  <si>
    <t>Finanzierungsmittel gesamt</t>
  </si>
  <si>
    <t>Zins</t>
  </si>
  <si>
    <t>Ursprung</t>
  </si>
  <si>
    <t>Tilg</t>
  </si>
  <si>
    <t>Zins%</t>
  </si>
  <si>
    <t>Blatt 5b</t>
  </si>
  <si>
    <t>Kontrollwert:</t>
  </si>
  <si>
    <t>Jahr</t>
  </si>
  <si>
    <t>Aufn.</t>
  </si>
  <si>
    <t>gesamt</t>
  </si>
  <si>
    <t>Kapitaldienst gesamt</t>
  </si>
  <si>
    <t>Blatt 6</t>
  </si>
  <si>
    <t>Sonderblatt Gartenbau</t>
  </si>
  <si>
    <t>dav. Hochglas</t>
  </si>
  <si>
    <t>dav. Foliengewächshäuser</t>
  </si>
  <si>
    <t>dav. Freiland</t>
  </si>
  <si>
    <t>eqm/ qm</t>
  </si>
  <si>
    <t>dav. Endverbraucher ab Betrieb/ Abokiste</t>
  </si>
  <si>
    <t>dav. Eigenes Ladengeschäft</t>
  </si>
  <si>
    <t>dav. Wochenmarkt</t>
  </si>
  <si>
    <t>dav. Großmarkt/Selbstvermarktung</t>
  </si>
  <si>
    <t>dav. Großhändler</t>
  </si>
  <si>
    <t>dav. Groß- und Kommissionshandel, Versteigerung, etc.</t>
  </si>
  <si>
    <t>dav. Erzeugerorganisation, Absatzgenossenschaft</t>
  </si>
  <si>
    <t>dav. Sonstiges</t>
  </si>
  <si>
    <t>dav. Beet- und Balkonpflanzen</t>
  </si>
  <si>
    <t>dav. Jungpflanzen</t>
  </si>
  <si>
    <t>dav. Schnittblumen</t>
  </si>
  <si>
    <t>dav. Gemüse (Tomaten, Gurken u.a.)</t>
  </si>
  <si>
    <t>dav. Kulturpilze</t>
  </si>
  <si>
    <t>dav. Kartoffeln</t>
  </si>
  <si>
    <t>dav. Gemüse</t>
  </si>
  <si>
    <t>dav. Spargel</t>
  </si>
  <si>
    <t>dav. Erdbeeren</t>
  </si>
  <si>
    <t>dav. sonst. Beerenobst</t>
  </si>
  <si>
    <t>dav. Rhabarber</t>
  </si>
  <si>
    <t xml:space="preserve">dav. </t>
  </si>
  <si>
    <t>Berechnung Anteile Umsatzerlöse</t>
  </si>
  <si>
    <r>
      <t>Betreuungskosten</t>
    </r>
    <r>
      <rPr>
        <sz val="8"/>
        <rFont val="Arial"/>
        <family val="2"/>
      </rPr>
      <t xml:space="preserve"> (Baubetreuung nach 5.4.1.d der RL)</t>
    </r>
  </si>
  <si>
    <t>dar. sonst.Zulagen und Zuschüsse</t>
  </si>
  <si>
    <t>2449 o.40-46</t>
  </si>
  <si>
    <t>Summe Umsatzerlöse Pflanzenprod. und Beihilfen</t>
  </si>
  <si>
    <t>Anteil Umsatzerlöse Pflanzenprod. und Beihilfen</t>
  </si>
  <si>
    <t>Rinder</t>
  </si>
  <si>
    <t>Schweine</t>
  </si>
  <si>
    <t>Geflügel</t>
  </si>
  <si>
    <t>Junghennen (DB)</t>
  </si>
  <si>
    <t>Schafe/ ziegen</t>
  </si>
  <si>
    <t>Tierart</t>
  </si>
  <si>
    <t>GVE</t>
  </si>
  <si>
    <t>je Stck.</t>
  </si>
  <si>
    <t>Stck.</t>
  </si>
  <si>
    <t>VE insg.</t>
  </si>
  <si>
    <t>GVE insg.</t>
  </si>
  <si>
    <r>
      <t xml:space="preserve">Sauen </t>
    </r>
    <r>
      <rPr>
        <sz val="7"/>
        <rFont val="Arial"/>
        <family val="2"/>
      </rPr>
      <t>(DB)</t>
    </r>
  </si>
  <si>
    <r>
      <t>unter 1 Jahr</t>
    </r>
    <r>
      <rPr>
        <sz val="7"/>
        <rFont val="Arial"/>
        <family val="2"/>
      </rPr>
      <t xml:space="preserve"> (DB)</t>
    </r>
  </si>
  <si>
    <r>
      <t xml:space="preserve">1-2 Jahre </t>
    </r>
    <r>
      <rPr>
        <sz val="7"/>
        <rFont val="Arial"/>
        <family val="2"/>
      </rPr>
      <t xml:space="preserve"> (DB)</t>
    </r>
  </si>
  <si>
    <r>
      <t>Kühe/ Färsen/ Mast</t>
    </r>
    <r>
      <rPr>
        <sz val="7"/>
        <rFont val="Arial"/>
        <family val="2"/>
      </rPr>
      <t xml:space="preserve"> (DB)</t>
    </r>
  </si>
  <si>
    <r>
      <t>Zuchtbullen</t>
    </r>
    <r>
      <rPr>
        <sz val="7"/>
        <rFont val="Arial"/>
        <family val="2"/>
      </rPr>
      <t xml:space="preserve"> (DB)</t>
    </r>
  </si>
  <si>
    <r>
      <t xml:space="preserve">Legehennen </t>
    </r>
    <r>
      <rPr>
        <sz val="7"/>
        <rFont val="Arial"/>
        <family val="2"/>
      </rPr>
      <t>inkl. Aufz. z.Erzeug. (DB)</t>
    </r>
  </si>
  <si>
    <r>
      <t xml:space="preserve">Legehennen </t>
    </r>
    <r>
      <rPr>
        <sz val="7"/>
        <rFont val="Arial"/>
        <family val="2"/>
      </rPr>
      <t>aus zugek. Jungh.(DB)</t>
    </r>
  </si>
  <si>
    <r>
      <t xml:space="preserve">Masthühner </t>
    </r>
    <r>
      <rPr>
        <sz val="7"/>
        <rFont val="Arial"/>
        <family val="2"/>
      </rPr>
      <t>bis 6 Durchg. (Erzeug.)</t>
    </r>
  </si>
  <si>
    <r>
      <t>Masthühner &gt;</t>
    </r>
    <r>
      <rPr>
        <sz val="7"/>
        <rFont val="Arial"/>
        <family val="2"/>
      </rPr>
      <t>6 Durchg. (Erzeug.)</t>
    </r>
  </si>
  <si>
    <r>
      <t>Ferkel bis 20kg</t>
    </r>
    <r>
      <rPr>
        <sz val="7"/>
        <rFont val="Arial"/>
        <family val="2"/>
      </rPr>
      <t xml:space="preserve"> (Erzeug.)</t>
    </r>
  </si>
  <si>
    <r>
      <t xml:space="preserve">Schafe unter 1 Jahr </t>
    </r>
    <r>
      <rPr>
        <sz val="7"/>
        <rFont val="Arial"/>
        <family val="2"/>
      </rPr>
      <t>(DB)</t>
    </r>
  </si>
  <si>
    <r>
      <t xml:space="preserve">Ziegen unter 1 Jahr </t>
    </r>
    <r>
      <rPr>
        <sz val="7"/>
        <rFont val="Arial"/>
        <family val="2"/>
      </rPr>
      <t>(DB)</t>
    </r>
  </si>
  <si>
    <r>
      <t xml:space="preserve">Ziegen über 1 Jahr </t>
    </r>
    <r>
      <rPr>
        <sz val="7"/>
        <rFont val="Arial"/>
        <family val="2"/>
      </rPr>
      <t>(DB)</t>
    </r>
  </si>
  <si>
    <r>
      <t xml:space="preserve">Pferde unter 3 Jahre </t>
    </r>
    <r>
      <rPr>
        <sz val="7"/>
        <rFont val="Arial"/>
        <family val="2"/>
      </rPr>
      <t>(DB)</t>
    </r>
  </si>
  <si>
    <r>
      <t xml:space="preserve">Pferde über 3 Jahre </t>
    </r>
    <r>
      <rPr>
        <sz val="7"/>
        <rFont val="Arial"/>
        <family val="2"/>
      </rPr>
      <t>(DB)</t>
    </r>
  </si>
  <si>
    <t>nur auszufüllen bei Investitionen in die Tierhaltung bzw. bei Anteil Umsatzerlöse Pflanzenprod. und Beihilfen unter 25%</t>
  </si>
  <si>
    <r>
      <t xml:space="preserve">Pferde unter 6 Monaten </t>
    </r>
    <r>
      <rPr>
        <sz val="7"/>
        <rFont val="Arial"/>
        <family val="2"/>
      </rPr>
      <t>(DB)</t>
    </r>
  </si>
  <si>
    <r>
      <t xml:space="preserve">Mutterschafe über 1 Jahr </t>
    </r>
    <r>
      <rPr>
        <sz val="7"/>
        <rFont val="Arial"/>
        <family val="2"/>
      </rPr>
      <t>(DB)</t>
    </r>
  </si>
  <si>
    <r>
      <t xml:space="preserve">andere Schafe über 1 Jahr </t>
    </r>
    <r>
      <rPr>
        <sz val="7"/>
        <rFont val="Arial"/>
        <family val="2"/>
      </rPr>
      <t>(DB)</t>
    </r>
  </si>
  <si>
    <t xml:space="preserve">anrechenbare Umsatzerlöse aus Bodenbewirtschaftung oder </t>
  </si>
  <si>
    <t xml:space="preserve">% Umsatzerlöse aus Bodenbewirtschaftung oder </t>
  </si>
  <si>
    <t xml:space="preserve">durch mit Bodenbewirtschaftung verbundener Tierhaltung </t>
  </si>
  <si>
    <t>Umsatzerlöse Gesamtbetrieb incl. Beihilfen Agrarförd.</t>
  </si>
  <si>
    <t>davon Beihilfen Agrarförderung</t>
  </si>
  <si>
    <t>Umsatzerlöse aus Pflanzenproduktion</t>
  </si>
  <si>
    <t>landwirtschaftlich genutzte Fläche</t>
  </si>
  <si>
    <t>max. mögl. VE aufgrund LF (gem. BewG.)</t>
  </si>
  <si>
    <t>Umsatzerlöse Tierproduktion gesamt</t>
  </si>
  <si>
    <t>% Anteil der vorhandenen VE,der innerhalb des BewG. liegt</t>
  </si>
  <si>
    <t>Anteil der Umsatzerlöse TP,der innerhalb des BewG. liegt</t>
  </si>
  <si>
    <t>Berechnung Förderfähigkeit bodengebund.Tierhaltung</t>
  </si>
  <si>
    <t>GV- Besatz/ ha LN:</t>
  </si>
  <si>
    <t>GVE/ha</t>
  </si>
  <si>
    <t>Herleitung der BWS für das Agrarinvestitionsförderungsprogramm</t>
  </si>
  <si>
    <t>BMEL-Code</t>
  </si>
  <si>
    <t>Erträge aus Gewinngemeinschaft, Gewinn- u. Teilgewinnabführungsvertr.</t>
  </si>
  <si>
    <t>aufgr.Gewinngemeinschaft/ Gewinnabführungsvertrag abgeführter Gewinn</t>
  </si>
  <si>
    <t xml:space="preserve">Erträge aus and. Wertpapieren u. Ausleihungen d. Finanzausleihevermögens </t>
  </si>
  <si>
    <t>Anlage 3</t>
  </si>
  <si>
    <t>Antrag vom:</t>
  </si>
  <si>
    <t>ALFF:</t>
  </si>
  <si>
    <t>ALFF Süd - Halle</t>
  </si>
  <si>
    <t>aktualisiert:</t>
  </si>
  <si>
    <t>Antragseingang:</t>
  </si>
  <si>
    <t>Berater:</t>
  </si>
  <si>
    <t>VIB erteilt:</t>
  </si>
  <si>
    <t>Betreuer:</t>
  </si>
  <si>
    <t>Name:</t>
  </si>
  <si>
    <t>Straße:</t>
  </si>
  <si>
    <t>PLZ/ Ort:</t>
  </si>
  <si>
    <t>Betriebsform:</t>
  </si>
  <si>
    <t>Investitionsvorhaben:</t>
  </si>
  <si>
    <t>gesamt:</t>
  </si>
  <si>
    <t>Unternehmensdaten (Zusammenfassung)</t>
  </si>
  <si>
    <t>Ausstattung</t>
  </si>
  <si>
    <t>davon Ackerland</t>
  </si>
  <si>
    <t>davon Grünland</t>
  </si>
  <si>
    <t>davon sonst.</t>
  </si>
  <si>
    <t>Arbeitskräfte</t>
  </si>
  <si>
    <t>Voll-AK</t>
  </si>
  <si>
    <t>Stk. (DB)</t>
  </si>
  <si>
    <t>Wirtschaftlichkeit</t>
  </si>
  <si>
    <t>Gewinn</t>
  </si>
  <si>
    <t>berein. EK- Bildung</t>
  </si>
  <si>
    <t>EK- Quote</t>
  </si>
  <si>
    <t>Bilanzsumme</t>
  </si>
  <si>
    <t>cash flow I</t>
  </si>
  <si>
    <t>cash flow III</t>
  </si>
  <si>
    <t>geförderte Investition</t>
  </si>
  <si>
    <t>Brutto-</t>
  </si>
  <si>
    <t>förderfäh.</t>
  </si>
  <si>
    <t>Zuschuss</t>
  </si>
  <si>
    <t>Investvol.</t>
  </si>
  <si>
    <t>vorgesehene Finanzierung</t>
  </si>
  <si>
    <t>Anlage 1</t>
  </si>
  <si>
    <t>LN</t>
  </si>
  <si>
    <t>Ausschöpf. kurzfrist. KDG</t>
  </si>
  <si>
    <t>Ausschöpf. langfrist. KDG</t>
  </si>
  <si>
    <t>Stallbauinvestition gemäß RL Anl. 1 - Teil A (Basisförd.)</t>
  </si>
  <si>
    <t>Stallbauinvestition gemäß RL  Anl.1 - Teil B (Premiumförd.)</t>
  </si>
  <si>
    <t>Stallbauinvestition  (Basisförd.)</t>
  </si>
  <si>
    <t>Ja - Anteil &gt; 50 %</t>
  </si>
  <si>
    <t>Nein - Anteil &lt; 50 %</t>
  </si>
  <si>
    <t>Erfüllung besond. Anforderungen (mind. ein Bereich)</t>
  </si>
  <si>
    <t>Erfüllung auf der Ebene</t>
  </si>
  <si>
    <t>Datum der Antragsergänzung</t>
  </si>
  <si>
    <t>Klee/gras, sonst. Fu.pfl.</t>
  </si>
  <si>
    <t>AL aus der Erzeug.</t>
  </si>
  <si>
    <t>4024-27</t>
  </si>
  <si>
    <t>Wi Raps/ sonst. Ölsaaten</t>
  </si>
  <si>
    <t>Zu-Rüben</t>
  </si>
  <si>
    <t>.</t>
  </si>
  <si>
    <t>dar. Nebenproduktion</t>
  </si>
  <si>
    <t>2751-2769</t>
  </si>
  <si>
    <t>dav. Gebäude, baul. Anlag., Bauten</t>
  </si>
  <si>
    <t>Nebenblatt Ermittlung bereinigte Eigenkapitalveränderung</t>
  </si>
  <si>
    <t>Blatt 3b</t>
  </si>
  <si>
    <t>Ergebnis</t>
  </si>
  <si>
    <t>- Zeitraumfremde Erträge</t>
  </si>
  <si>
    <t>+ zeitraumfremde Aufwendungen</t>
  </si>
  <si>
    <t>-  außerordentliche Erträge</t>
  </si>
  <si>
    <t>+ außerordentl. Aufwendungen</t>
  </si>
  <si>
    <t>- Investzulagen</t>
  </si>
  <si>
    <t>2351-57</t>
  </si>
  <si>
    <t>- Erträge Aufl SP m. R.</t>
  </si>
  <si>
    <t>+ Aufwand Einstell. SP m. R.</t>
  </si>
  <si>
    <t>1522/1525</t>
  </si>
  <si>
    <t>bereinigter Gewinn/ Verlust</t>
  </si>
  <si>
    <t>- Einlag. aus Privatvermögen</t>
  </si>
  <si>
    <t>+ Entnahm. Bild. Privatvermögen</t>
  </si>
  <si>
    <t>bereinigte EK-Veränderung</t>
  </si>
  <si>
    <t>1589 /1459</t>
  </si>
  <si>
    <t xml:space="preserve">+ Einlagen </t>
  </si>
  <si>
    <t>- Entnahmen</t>
  </si>
  <si>
    <t>1579/ 1469</t>
  </si>
  <si>
    <t>weitere Auswertung</t>
  </si>
  <si>
    <t>allgemeine Aufwendungen  (ohne Baubetreuung)</t>
  </si>
  <si>
    <t>Zusch. Kauf Maschinen Innenwirtschaft</t>
  </si>
  <si>
    <t>Zusch. Baubetreuung</t>
  </si>
  <si>
    <t>Zusch. Junglandwirte</t>
  </si>
  <si>
    <t>Zuschuss EIP</t>
  </si>
  <si>
    <t>Zuschuss Kooperation</t>
  </si>
  <si>
    <t>Zusch. Gebäude/ bauliche Anlagen Premium (40 %)</t>
  </si>
  <si>
    <t>Zusch. Gebäude/ bauliche Anlagen Basis     (20 %)</t>
  </si>
  <si>
    <t>Zusch. allg. Aufwend. (o.Baubetr.)                (40%)</t>
  </si>
  <si>
    <t>Zusch. allg. Aufwend. (o.Baubetr.)                (20%)</t>
  </si>
  <si>
    <t>Zusch. Erschließ. bei Verlegung i.d. Außenbereich</t>
  </si>
  <si>
    <r>
      <t xml:space="preserve">Zuchtkälber bis 6 Monate </t>
    </r>
    <r>
      <rPr>
        <sz val="7"/>
        <rFont val="Arial"/>
        <family val="2"/>
      </rPr>
      <t>(DB)</t>
    </r>
  </si>
  <si>
    <t>Mastkälber bis 6 Monate (DB)</t>
  </si>
  <si>
    <r>
      <t xml:space="preserve">Mast &gt;50kg </t>
    </r>
    <r>
      <rPr>
        <sz val="7"/>
        <rFont val="Arial"/>
        <family val="2"/>
      </rPr>
      <t>aus eig. Läufern (Erzeug.)</t>
    </r>
  </si>
  <si>
    <r>
      <t>Mast &gt;50kg aus zugek. Läuf.</t>
    </r>
    <r>
      <rPr>
        <sz val="7"/>
        <rFont val="Arial"/>
        <family val="2"/>
      </rPr>
      <t xml:space="preserve"> (Erz.)</t>
    </r>
  </si>
  <si>
    <r>
      <t xml:space="preserve">Läufer &lt;50kg aus eig. Ferk. </t>
    </r>
    <r>
      <rPr>
        <sz val="7"/>
        <rFont val="Arial"/>
        <family val="2"/>
      </rPr>
      <t>(Erz.)</t>
    </r>
  </si>
  <si>
    <r>
      <t>Läufer &lt;50kg aus zugek. Ferk.</t>
    </r>
    <r>
      <rPr>
        <sz val="7"/>
        <rFont val="Arial"/>
        <family val="2"/>
      </rPr>
      <t>(Erz.)</t>
    </r>
  </si>
  <si>
    <r>
      <t>Mastschweine (Betr.ges.Mast)</t>
    </r>
    <r>
      <rPr>
        <sz val="7"/>
        <rFont val="Arial"/>
        <family val="2"/>
      </rPr>
      <t xml:space="preserve"> (Erz.)</t>
    </r>
  </si>
  <si>
    <t>dav. techn. Anlagen u.Maschinen</t>
  </si>
  <si>
    <t>Veränderung des landwirtschaftlichen Outputs je Jahresarbeitseinheit (JAE) in den geförderten Projekten (FA 2A)</t>
  </si>
  <si>
    <t>Umsatzerlöse</t>
  </si>
  <si>
    <t xml:space="preserve">Erhöhung oder Verminderung des Bestands an Tieren </t>
  </si>
  <si>
    <t>Andere aktivierte Eigenleistungen</t>
  </si>
  <si>
    <t xml:space="preserve">= </t>
  </si>
  <si>
    <t xml:space="preserve"> Beihilfefreier zeitraumechter Betriebsertrag  </t>
  </si>
  <si>
    <t xml:space="preserve">+ </t>
  </si>
  <si>
    <t xml:space="preserve"> Betriebsertrag (nach Definition der EU-KOM) </t>
  </si>
  <si>
    <t xml:space="preserve"> 1. Herleitung der BWS für das Agrarinvestitionsförderungsprogramm</t>
  </si>
  <si>
    <t xml:space="preserve"> 2. Veränderung des landwirtsch. Outputs je Jahresarbeitseinheit (JAE) in den geförderten Projekten (FA 2A)</t>
  </si>
  <si>
    <t>Erhöhung o. Vermind. des Bestands an fertigen/ unfertigen Erzeugnissen</t>
  </si>
  <si>
    <t>Bestandsveränd. Tiere</t>
  </si>
  <si>
    <t>sonstige Drittmittel 1</t>
  </si>
  <si>
    <t>sonstige Drittmittel 2</t>
  </si>
  <si>
    <t>Ergänzungen</t>
  </si>
  <si>
    <t>kurze Darstellung des Unternehmens</t>
  </si>
  <si>
    <t>Vorhabensbeschreibung</t>
  </si>
  <si>
    <t>sonstige baul. Investitionen u. Erschließungskosten</t>
  </si>
  <si>
    <t>sonst. baul. Invest u. Erschließungskosten</t>
  </si>
  <si>
    <t xml:space="preserve">Betreuungskosten (Baubetreuung) </t>
  </si>
  <si>
    <t>Sonstiger Betriebsertrag o. Zuschüsse und Beihilfen</t>
  </si>
  <si>
    <t>Anlage 2</t>
  </si>
  <si>
    <t>GbR</t>
  </si>
  <si>
    <t>2347/2338</t>
  </si>
  <si>
    <t>Betriebsform</t>
  </si>
  <si>
    <t>Verlegung Außenbereich</t>
  </si>
  <si>
    <t>dar. Zinsen u. ähnliche Aufwend.</t>
  </si>
  <si>
    <t>Investitionsvolumen
incl. USt.</t>
  </si>
  <si>
    <t>Investitionsvolumen incl. USt.</t>
  </si>
  <si>
    <t>Bearbeiter:</t>
  </si>
  <si>
    <t>ergänzende Angaben</t>
  </si>
  <si>
    <t>Die Rechtsform (24) und die Betriebsform (29) sollten mit dem Stammdatenbogen übereinstimmen. Ergänzungen sind in Zeile 32 möglich</t>
  </si>
  <si>
    <t>Dauerkulturen o. Wein</t>
  </si>
  <si>
    <t>Offene Handelsgesell.</t>
  </si>
  <si>
    <t>Verbundbetrieb</t>
  </si>
  <si>
    <t>Futterbau Milchvieh</t>
  </si>
  <si>
    <t>Futterbau Rinder</t>
  </si>
  <si>
    <t>Futterbau Schafe</t>
  </si>
  <si>
    <t>Futterbau Ziegen</t>
  </si>
  <si>
    <t>Futterbau Pferde</t>
  </si>
  <si>
    <t>Veredlung Schweine</t>
  </si>
  <si>
    <t>Veredlung Geflügel</t>
  </si>
  <si>
    <t>sonstige Betriebe</t>
  </si>
  <si>
    <t>ergänzende Erläuterungen und Ausfüllhinweise</t>
  </si>
  <si>
    <t>Fruchtarten/ BMEL-Code</t>
  </si>
  <si>
    <t>12 - 54</t>
  </si>
  <si>
    <t>Fruchtarten und Code müssen ggf. überschrieben werden, falls nicht aufgeführt</t>
  </si>
  <si>
    <t>28-32</t>
  </si>
  <si>
    <t>34-47</t>
  </si>
  <si>
    <t>für Einzelbetriebe und Jur. Personen gem. Vorgaben des BMEL vom 18.12.2009 *</t>
  </si>
  <si>
    <t>Anlage 1 und 2</t>
  </si>
  <si>
    <t>nicht vorgetragene Angaben ergänzen, bei Bedarf Tierarten und Schlüssel überschreiben</t>
  </si>
  <si>
    <t>Zsfg. GA</t>
  </si>
  <si>
    <t>24 - 43</t>
  </si>
  <si>
    <t>Aufwendungen</t>
  </si>
  <si>
    <t>2</t>
  </si>
  <si>
    <t>Vorwegabschlüsse</t>
  </si>
  <si>
    <t>I-4</t>
  </si>
  <si>
    <t>Beginn Invest</t>
  </si>
  <si>
    <t>Zelle D4 wird vorgetragen, wenn nicht passend, dann überschreiben</t>
  </si>
  <si>
    <t>Spalte I</t>
  </si>
  <si>
    <t>Ust.</t>
  </si>
  <si>
    <t>Formel standardmäßig 19%, falls nicht passend, überschreiben</t>
  </si>
  <si>
    <t>I-6</t>
  </si>
  <si>
    <t>3-37</t>
  </si>
  <si>
    <t>Angaben</t>
  </si>
  <si>
    <t>ALFF</t>
  </si>
  <si>
    <t>ALFF Altmark - Salzwedel</t>
  </si>
  <si>
    <t>ALFF Altmark - Stendal</t>
  </si>
  <si>
    <t>ALFF Mitte - Wanzleben</t>
  </si>
  <si>
    <t>ALFF Mitte - Halberstadt</t>
  </si>
  <si>
    <t xml:space="preserve">ALFF Anhalt </t>
  </si>
  <si>
    <t>ALFF Süd - Weißenfels</t>
  </si>
  <si>
    <t>Rückfluss Ust.</t>
  </si>
  <si>
    <t>anrechenbare Leistg. Dritter  (nicht zweckgeb.)</t>
  </si>
  <si>
    <t>Leistungen Dritter/Spenden</t>
  </si>
  <si>
    <t>andere öffentliche Zuschüsse</t>
  </si>
  <si>
    <t>weitere allgemeine Aufwendungen</t>
  </si>
  <si>
    <t>allgemeine Aufwendungen (ohne Baubetreuung)</t>
  </si>
  <si>
    <t>Votum der Bewilligungsbehörde:</t>
  </si>
  <si>
    <t>Bewilligung gem. Antrag</t>
  </si>
  <si>
    <t>Bewilligung mit Änderungen</t>
  </si>
  <si>
    <t>Bewilligung mit Bedingungen/Auflagen</t>
  </si>
  <si>
    <t xml:space="preserve">Bewilligung nach Erfüllung von Voraussetzungen </t>
  </si>
  <si>
    <t>Zurückstellung</t>
  </si>
  <si>
    <t>Ablehnung</t>
  </si>
  <si>
    <t>Vorförderung (ab 2014)</t>
  </si>
  <si>
    <t>Programm</t>
  </si>
  <si>
    <t>Vorhaben</t>
  </si>
  <si>
    <t>Sonstige Anmerkungen und vor Bewiligung zu erfüllende Voraussetzungen:</t>
  </si>
  <si>
    <t>Auflagen:</t>
  </si>
  <si>
    <t>Datum/Unterschrift des Sachbearbeiters</t>
  </si>
  <si>
    <t>Entscheidung</t>
  </si>
  <si>
    <t>gemäß Votum</t>
  </si>
  <si>
    <t>Wiedervorlage zum</t>
  </si>
  <si>
    <t>mit folgenden Änderungen</t>
  </si>
  <si>
    <t>Datum/Unterschrift des Ausschussvorsitzenden</t>
  </si>
  <si>
    <t>beabsichtigte Förderung</t>
  </si>
  <si>
    <t xml:space="preserve">Erfolgsrechnung (in EUR)   </t>
  </si>
  <si>
    <t>bereinigte Eigenkapitalveränderung (Vorzeichen in Formel berücksichtigt)</t>
  </si>
  <si>
    <t>bare Eigenmittel u. anrechenbare Leistg. Dritter ges.</t>
  </si>
  <si>
    <t>zur Bewilligung vorgesehene Förderung</t>
  </si>
  <si>
    <t>Stallbauinvestition  (Premiumförd.)</t>
  </si>
  <si>
    <t>bare Eigenmittel und anrechenbare Leistg. Dritter gesamt</t>
  </si>
  <si>
    <t>ff. Investvol. (anrech.b)</t>
  </si>
  <si>
    <t>Zuschuss (anrech.bar)</t>
  </si>
  <si>
    <t>für 12%- Grenze anrechenbares förderfähiges Volumen</t>
  </si>
  <si>
    <t>Kredite gesamt</t>
  </si>
  <si>
    <t>Fremdmittel ohne Kredite gesamt</t>
  </si>
  <si>
    <t>Kredite</t>
  </si>
  <si>
    <t>Fremdmittel o. Kredite gesamt</t>
  </si>
  <si>
    <t>Lage der Betriebsfläche bzw. Investition im benachteiligten Gebiet</t>
  </si>
  <si>
    <t>Lage der Investition im benachteiligten Gebiet</t>
  </si>
  <si>
    <t>Lage der Betriebsfläche im benachteiligten Gebiet</t>
  </si>
  <si>
    <t>Maschinen, Geräte, Vorrichtungen, Dauerkulturen</t>
  </si>
  <si>
    <t>Masch., Geräte, Vorricht., Dauerkulturen</t>
  </si>
  <si>
    <t>WJ</t>
  </si>
  <si>
    <t>Wirtschaftsjahr</t>
  </si>
  <si>
    <t>Kalenderjahr</t>
  </si>
  <si>
    <t>Verbuchung Zeitraum</t>
  </si>
  <si>
    <r>
      <t>außerord. Ergebnis</t>
    </r>
    <r>
      <rPr>
        <sz val="8"/>
        <color rgb="FFFF0000"/>
        <rFont val="Arial"/>
        <family val="2"/>
      </rPr>
      <t xml:space="preserve"> (Kosten = negativ)</t>
    </r>
  </si>
  <si>
    <r>
      <t>Finanzergebnis</t>
    </r>
    <r>
      <rPr>
        <sz val="8"/>
        <color rgb="FFFF0000"/>
        <rFont val="Arial"/>
        <family val="2"/>
      </rPr>
      <t xml:space="preserve"> (Zinslast = negativ)</t>
    </r>
  </si>
  <si>
    <t>Es muss zwingend der Zeitraum der Verbuchung eingegeben werden.</t>
  </si>
  <si>
    <t>Ausgaben sind mit negativem Vorzeichen einzutragen.</t>
  </si>
  <si>
    <t>Bitte beachten Sie die Formatierung! Format bei WJ JJ/JJ (Bspl. "14/15"), bei KJ JJJJ .Bspl. "2014"</t>
  </si>
  <si>
    <t>Angaben zur Kostenplausibilität</t>
  </si>
  <si>
    <t>Kostenplausibilität gegeben</t>
  </si>
  <si>
    <t>Kostenplausibilität nicht gegeben</t>
  </si>
  <si>
    <t>dav. nicht förderfähig</t>
  </si>
  <si>
    <t>USt.</t>
  </si>
  <si>
    <t>ges. o. Ust.</t>
  </si>
  <si>
    <t>45-59</t>
  </si>
  <si>
    <t>Auswahl durch Klicken</t>
  </si>
  <si>
    <t>zu Blatt 5</t>
  </si>
  <si>
    <t>Zusch. Kauf Maschinen Innenwirtschaft        (20%)</t>
  </si>
  <si>
    <t>Zuschuss Junglandwirte</t>
  </si>
  <si>
    <t>sonst. allg. Aufwendungen/ Junglandwirte</t>
  </si>
  <si>
    <t>(in and. Pos. enthalten)</t>
  </si>
  <si>
    <t>2110-2124</t>
  </si>
  <si>
    <r>
      <t xml:space="preserve">Art der Investition </t>
    </r>
    <r>
      <rPr>
        <b/>
        <sz val="8"/>
        <color rgb="FFFF0000"/>
        <rFont val="Arial"/>
        <family val="2"/>
      </rPr>
      <t>(nur ausfüllen bei Antrag AFP)</t>
    </r>
  </si>
  <si>
    <r>
      <t xml:space="preserve">Besondere Anforderungen (gem. Nr. 2.1  der RL i.V. mit Anlage 3) </t>
    </r>
    <r>
      <rPr>
        <b/>
        <sz val="8"/>
        <color rgb="FFFF0000"/>
        <rFont val="Arial"/>
        <family val="2"/>
      </rPr>
      <t>(nur ausfüllen bei Antrag AFP)</t>
    </r>
  </si>
  <si>
    <r>
      <t xml:space="preserve">Hauptziele der zu fördernden Investition </t>
    </r>
    <r>
      <rPr>
        <b/>
        <sz val="8"/>
        <color rgb="FFFF0000"/>
        <rFont val="Arial"/>
        <family val="2"/>
      </rPr>
      <t>(nur ausfüllen bei Antrag AFP)</t>
    </r>
  </si>
  <si>
    <t>Betriebsflächen in ha</t>
  </si>
  <si>
    <t xml:space="preserve">Darstellung Maßnahme </t>
  </si>
  <si>
    <t xml:space="preserve"> Eigent.</t>
  </si>
  <si>
    <t>Bewirt.</t>
  </si>
  <si>
    <t>Blatt E1</t>
  </si>
  <si>
    <t>dav. GVE Rinder</t>
  </si>
  <si>
    <t>dav. VE Rinder</t>
  </si>
  <si>
    <t>Obst-,Garten-,Weinbau</t>
  </si>
  <si>
    <t>Ø Best.</t>
  </si>
  <si>
    <t>Betriebsführ./Org./ allg.Arb.</t>
  </si>
  <si>
    <t>E_1</t>
  </si>
  <si>
    <t>Blatt E3</t>
  </si>
  <si>
    <t>Blatt E3b</t>
  </si>
  <si>
    <t>Ergänzungsblatt Förderung Existenzgründung -  Faktorausstattung / Betriebsspiegel</t>
  </si>
  <si>
    <t xml:space="preserve">Ergänzungsblatt Förderung Existenzgründung -  Erfolgsrechnung (in EUR)   </t>
  </si>
  <si>
    <t>Ergänzungsblatt Förderung Existenzgründung - Nebenblatt Ermittlung bereinigte Eigenkapitalveränderung</t>
  </si>
  <si>
    <t>2440-46, 2360-62</t>
  </si>
  <si>
    <t>Best.veränd. fert./unf. Erz./ Erlösschm.</t>
  </si>
  <si>
    <t>1) - hier bei negativer Veränderung  negatives Vorzeichen (-) eingeben</t>
  </si>
  <si>
    <t xml:space="preserve">- Veränd. SP aufgr. Investzusch.  1)
</t>
  </si>
  <si>
    <t>1439/99 +1516</t>
  </si>
  <si>
    <t>Ergebnis der gew. Geschäftstät..</t>
  </si>
  <si>
    <t>Existenzgründungsbeihilfe Junglandwirte</t>
  </si>
  <si>
    <t>1/2. Jahr</t>
  </si>
  <si>
    <t>Jahr der Auszahlung</t>
  </si>
  <si>
    <t>3./4. Jahr</t>
  </si>
  <si>
    <t>5. Jahr</t>
  </si>
  <si>
    <t>Existenzgründungsdatum</t>
  </si>
  <si>
    <t>Betrag</t>
  </si>
  <si>
    <t>Zahl der AK</t>
  </si>
  <si>
    <t>Istjahr: Jahr des letzten vorliegenden JAB, bzw. bei Existenzgründungen der Zeitraum des Beginns des Geschäftsplanes
Bitte beachten Sie die Formatierung! Format bei WJ JJ/JJ (Bspl. "14/15"), bei KJ JJJJ .Bspl. "2014"</t>
  </si>
  <si>
    <r>
      <t xml:space="preserve">Die nicht zu bearbeitenden Zellen sind schreibgeschützt. Berater können für die bessere Bearbeitbarkeit bei Unterzeichnung einer entsprechenden Verpflichtungserklärung das Kennwort zum Aufheben des Zellschutzes  beim Referat 51 des MULE (ines.herm@mule.sachsen-anhalt.de) anfordern.  Für Fehlerhinweise und Verbesserungsvorschläge unter gleicher Adresse sind die Autoren dankbar.
Antragsteller im Programm </t>
    </r>
    <r>
      <rPr>
        <b/>
        <u/>
        <sz val="8"/>
        <rFont val="Arial"/>
        <family val="2"/>
      </rPr>
      <t>Existenzgründungsbeihilfe Junglandwirte</t>
    </r>
    <r>
      <rPr>
        <b/>
        <sz val="8"/>
        <rFont val="Arial"/>
        <family val="2"/>
      </rPr>
      <t xml:space="preserve"> müssen nicht alle Tabellenblätter zwingend ausfüllen. Bitte beachten Sie die Ausfüllhinweise bzw. Anmerkungen auf den einzelnen Seiten.</t>
    </r>
  </si>
  <si>
    <r>
      <rPr>
        <sz val="8"/>
        <color rgb="FFFF0000"/>
        <rFont val="Arial"/>
        <family val="2"/>
      </rPr>
      <t>Datum</t>
    </r>
    <r>
      <rPr>
        <sz val="8"/>
        <color theme="1"/>
        <rFont val="Arial"/>
        <family val="2"/>
      </rPr>
      <t xml:space="preserve"> der Betriebsgründung</t>
    </r>
  </si>
  <si>
    <t>Es ist nicht zwingend ein Berater bzw. Betreuer erforderlich.</t>
  </si>
  <si>
    <t>30-31</t>
  </si>
  <si>
    <t>ggf. überschreiben/ ergänzen</t>
  </si>
  <si>
    <t>Die Berechnung der Akh bezieht sich auf betriebsnotwendige Arbeit und erfolgt entsprechend den KTBL-Standardwerten oder einer vergleichbaren Einrichtung im Gartenbau in der jeweils aktuellen Fassung. Dies gilt auch für die weiteren Akh-Berechnungen im Investitionskonzept/Geschäftsplan.</t>
  </si>
  <si>
    <t>Zahl der Vorab-Abschlüsse:</t>
  </si>
  <si>
    <t xml:space="preserve">Kapitaldienst </t>
  </si>
  <si>
    <r>
      <t>Berechnung der Umsatzerlöse aus</t>
    </r>
    <r>
      <rPr>
        <b/>
        <sz val="8"/>
        <color indexed="8"/>
        <rFont val="Arial"/>
        <family val="2"/>
      </rPr>
      <t xml:space="preserve"> Bodenbewirtschaftung  (nach 3. der RL)</t>
    </r>
    <r>
      <rPr>
        <b/>
        <sz val="8"/>
        <color rgb="FFFF0000"/>
        <rFont val="Arial"/>
        <family val="2"/>
      </rPr>
      <t>.</t>
    </r>
  </si>
  <si>
    <t xml:space="preserve">Unter der Angabe Bewirtschaftete Flächen sind alle  selbst bewirtschaften Flächen aufzuführen. </t>
  </si>
  <si>
    <t xml:space="preserve">Berichtsblatt Gutachterausschuss </t>
  </si>
  <si>
    <t>Ist zwingend bei einer Beantragung von Existenzgründungsbeihilfe Junglandwirte auszufüllen, für reine AFP-Anträge nicht.</t>
  </si>
  <si>
    <t xml:space="preserve">Zwingend eintragen bei einer AFP-Förderung. Bei Existenzgründungsbeihilfe Junglandwirte ist dies nicht verpflichtend.  Ist- und Zieljahr sind jedoch auszufüllen und werden automatisch in E 3 übertragen. </t>
  </si>
  <si>
    <r>
      <t xml:space="preserve">Betriebsaufwand </t>
    </r>
    <r>
      <rPr>
        <sz val="8"/>
        <color rgb="FFFF0000"/>
        <rFont val="Arial"/>
        <family val="2"/>
      </rPr>
      <t>(neg. Vorzeichen)</t>
    </r>
  </si>
  <si>
    <t>Pferde u.a.</t>
  </si>
  <si>
    <t>Für Existenzgründungsbeihilfe Junglandwirte zur Antragstellung nicht notwendig</t>
  </si>
  <si>
    <t>nicht vorgetragene Angaben ergänzen</t>
  </si>
  <si>
    <t>bei JLW zwingend 5 Jahre später</t>
  </si>
  <si>
    <t>Beginn der Investition und Abschluss der Investition sind für die Existenzgründungsbeihilfe Junglandwirt nicht anzugeben.</t>
  </si>
  <si>
    <r>
      <t>Berechnung der Umsatzerlöse aus</t>
    </r>
    <r>
      <rPr>
        <b/>
        <sz val="8"/>
        <color indexed="8"/>
        <rFont val="Arial"/>
        <family val="2"/>
      </rPr>
      <t xml:space="preserve"> mit Bodenbewirtschaftung verbundener Tierhaltung  (nach 3. der RL)     </t>
    </r>
    <r>
      <rPr>
        <b/>
        <sz val="10"/>
        <color indexed="8"/>
        <rFont val="Arial"/>
        <family val="2"/>
      </rPr>
      <t/>
    </r>
  </si>
  <si>
    <t xml:space="preserve">bei JLW sofern vorhanden </t>
  </si>
  <si>
    <t xml:space="preserve">Struktur der Maßnahme - Finanzierungsbedarf - Förderungsfähige Beträge (EUR) </t>
  </si>
  <si>
    <t>(Für  Existenzgründungsbeihilfe Junglandwirte ohne beabsichtigter Teilnahme am  Agrarinvestitionsförderungsprogramm (AFP) nicht erforderlich.)</t>
  </si>
  <si>
    <t xml:space="preserve">Finanzierungsmittel </t>
  </si>
  <si>
    <t>(Für  Existenzgründungsbeihilfe Junglandwirte  ohne beabsichtigter Teilnahme am  Agrarinvestitionsförderprogramm (AFP) nicht erforderlich.)</t>
  </si>
  <si>
    <t>Berechnung des Tierbesatzes (nach 2.3.2 der AFP-RL und 4.7 der Junglandwirterichtlinie)</t>
  </si>
  <si>
    <t>Datum der IK/GPL-Erstellung</t>
  </si>
  <si>
    <t>Datum der IK/GPL-Ergänzung</t>
  </si>
  <si>
    <t>IST-Jahr  IK/GPL  (JJ/JJ o. JJJJ)</t>
  </si>
  <si>
    <t>ZIEL-Jahr IK/GPL    (JJ/JJ o. JJJJ)</t>
  </si>
  <si>
    <r>
      <t xml:space="preserve">Maßnahmen im Bereich ökologische Nachhaltigkeit und Ressourceneffizienz       </t>
    </r>
    <r>
      <rPr>
        <sz val="8"/>
        <rFont val="Arial"/>
        <family val="2"/>
      </rPr>
      <t xml:space="preserve">(Investitionen, Ausbildungsmaßnahmen, Beratungsdienste); ggf. gesonderte Anlage) </t>
    </r>
  </si>
  <si>
    <t>Zusch. sonstige Maßnahmen                         (20 %)</t>
  </si>
  <si>
    <t>E_3</t>
  </si>
  <si>
    <t>davon Umsatzerlöse aus Pflanzenprod./ Gartenbau/Wein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</si>
</sst>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* #,##0.00\ _D_M_-;\-* #,##0.00\ _D_M_-;_-* &quot;-&quot;??\ _D_M_-;_-@_-"/>
    <numFmt numFmtId="165" formatCode="#,##0.0"/>
    <numFmt numFmtId="166" formatCode="0.0"/>
    <numFmt numFmtId="167" formatCode="yyyy\-mm\-dd"/>
    <numFmt numFmtId="168" formatCode="#,##0.000"/>
    <numFmt numFmtId="169" formatCode="General;[Red]\-General"/>
    <numFmt numFmtId="170" formatCode="#,##0.0;[Red]\-#,##0.0"/>
    <numFmt numFmtId="171" formatCode="0.0%"/>
    <numFmt numFmtId="172" formatCode="dd/mm/yy;@"/>
    <numFmt numFmtId="173" formatCode="0.0000"/>
    <numFmt numFmtId="174" formatCode="#,##0\ &quot;ha&quot;"/>
    <numFmt numFmtId="175" formatCode="#,##0\ &quot;VE&quot;"/>
    <numFmt numFmtId="176" formatCode="#,##0.00\ [$€];[Red]\-#,##0.00\ [$€]"/>
  </numFmts>
  <fonts count="53" x14ac:knownFonts="1">
    <font>
      <sz val="10"/>
      <name val="Arial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color indexed="8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i/>
      <u/>
      <sz val="8"/>
      <name val="Arial"/>
      <family val="2"/>
    </font>
    <font>
      <b/>
      <sz val="8"/>
      <color rgb="FFFF0000"/>
      <name val="Arial"/>
      <family val="2"/>
    </font>
    <font>
      <b/>
      <i/>
      <sz val="8"/>
      <color rgb="FFFF0000"/>
      <name val="Arial"/>
      <family val="2"/>
    </font>
    <font>
      <sz val="7"/>
      <color theme="1"/>
      <name val="Arial"/>
      <family val="2"/>
    </font>
    <font>
      <sz val="8"/>
      <color rgb="FF000000"/>
      <name val="Tahoma"/>
      <family val="2"/>
    </font>
    <font>
      <sz val="8"/>
      <name val="Arial Baltic"/>
      <family val="2"/>
      <charset val="186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7"/>
      <color rgb="FFFF0000"/>
      <name val="Arial"/>
      <family val="2"/>
    </font>
    <font>
      <sz val="8"/>
      <color theme="3" tint="0.39997558519241921"/>
      <name val="Arial"/>
      <family val="2"/>
    </font>
    <font>
      <b/>
      <sz val="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theme="0"/>
      <name val="Arial"/>
      <family val="2"/>
    </font>
    <font>
      <sz val="10"/>
      <name val="MS Sans Serif"/>
      <family val="2"/>
    </font>
    <font>
      <sz val="8"/>
      <color indexed="9"/>
      <name val="Arial"/>
      <family val="2"/>
    </font>
    <font>
      <b/>
      <u/>
      <sz val="8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 style="thin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</borders>
  <cellStyleXfs count="70">
    <xf numFmtId="0" fontId="0" fillId="0" borderId="0"/>
    <xf numFmtId="16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4" borderId="0" applyNumberFormat="0" applyBorder="0" applyAlignment="0" applyProtection="0"/>
    <xf numFmtId="0" fontId="10" fillId="38" borderId="0" applyNumberFormat="0" applyBorder="0" applyAlignment="0" applyProtection="0"/>
    <xf numFmtId="0" fontId="10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9" borderId="0" applyNumberFormat="0" applyBorder="0" applyAlignment="0" applyProtection="0"/>
    <xf numFmtId="0" fontId="10" fillId="43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48" borderId="0" applyNumberFormat="0" applyBorder="0" applyAlignment="0" applyProtection="0"/>
    <xf numFmtId="0" fontId="31" fillId="51" borderId="0" applyNumberFormat="0" applyBorder="0" applyAlignment="0" applyProtection="0"/>
    <xf numFmtId="0" fontId="31" fillId="54" borderId="0" applyNumberFormat="0" applyBorder="0" applyAlignment="0" applyProtection="0"/>
    <xf numFmtId="0" fontId="49" fillId="24" borderId="0" applyNumberFormat="0" applyBorder="0" applyAlignment="0" applyProtection="0"/>
    <xf numFmtId="0" fontId="49" fillId="28" borderId="0" applyNumberFormat="0" applyBorder="0" applyAlignment="0" applyProtection="0"/>
    <xf numFmtId="0" fontId="49" fillId="32" borderId="0" applyNumberFormat="0" applyBorder="0" applyAlignment="0" applyProtection="0"/>
    <xf numFmtId="0" fontId="49" fillId="36" borderId="0" applyNumberFormat="0" applyBorder="0" applyAlignment="0" applyProtection="0"/>
    <xf numFmtId="0" fontId="49" fillId="40" borderId="0" applyNumberFormat="0" applyBorder="0" applyAlignment="0" applyProtection="0"/>
    <xf numFmtId="0" fontId="49" fillId="44" borderId="0" applyNumberFormat="0" applyBorder="0" applyAlignment="0" applyProtection="0"/>
    <xf numFmtId="0" fontId="51" fillId="55" borderId="0" applyNumberFormat="0" applyBorder="0" applyAlignment="0" applyProtection="0"/>
    <xf numFmtId="0" fontId="51" fillId="52" borderId="0" applyNumberFormat="0" applyBorder="0" applyAlignment="0" applyProtection="0"/>
    <xf numFmtId="0" fontId="51" fillId="53" borderId="0" applyNumberFormat="0" applyBorder="0" applyAlignment="0" applyProtection="0"/>
    <xf numFmtId="0" fontId="51" fillId="56" borderId="0" applyNumberFormat="0" applyBorder="0" applyAlignment="0" applyProtection="0"/>
    <xf numFmtId="0" fontId="51" fillId="57" borderId="0" applyNumberFormat="0" applyBorder="0" applyAlignment="0" applyProtection="0"/>
    <xf numFmtId="0" fontId="51" fillId="58" borderId="0" applyNumberFormat="0" applyBorder="0" applyAlignment="0" applyProtection="0"/>
    <xf numFmtId="0" fontId="49" fillId="21" borderId="0" applyNumberFormat="0" applyBorder="0" applyAlignment="0" applyProtection="0"/>
    <xf numFmtId="0" fontId="49" fillId="25" borderId="0" applyNumberFormat="0" applyBorder="0" applyAlignment="0" applyProtection="0"/>
    <xf numFmtId="0" fontId="49" fillId="29" borderId="0" applyNumberFormat="0" applyBorder="0" applyAlignment="0" applyProtection="0"/>
    <xf numFmtId="0" fontId="49" fillId="33" borderId="0" applyNumberFormat="0" applyBorder="0" applyAlignment="0" applyProtection="0"/>
    <xf numFmtId="0" fontId="49" fillId="37" borderId="0" applyNumberFormat="0" applyBorder="0" applyAlignment="0" applyProtection="0"/>
    <xf numFmtId="0" fontId="49" fillId="41" borderId="0" applyNumberFormat="0" applyBorder="0" applyAlignment="0" applyProtection="0"/>
    <xf numFmtId="0" fontId="44" fillId="18" borderId="205" applyNumberFormat="0" applyAlignment="0" applyProtection="0"/>
    <xf numFmtId="0" fontId="45" fillId="18" borderId="204" applyNumberFormat="0" applyAlignment="0" applyProtection="0"/>
    <xf numFmtId="0" fontId="43" fillId="17" borderId="204" applyNumberFormat="0" applyAlignment="0" applyProtection="0"/>
    <xf numFmtId="0" fontId="21" fillId="0" borderId="209" applyNumberFormat="0" applyFill="0" applyAlignment="0" applyProtection="0"/>
    <xf numFmtId="0" fontId="48" fillId="0" borderId="0" applyNumberFormat="0" applyFill="0" applyBorder="0" applyAlignment="0" applyProtection="0"/>
    <xf numFmtId="176" fontId="50" fillId="0" borderId="0" applyFont="0" applyFill="0" applyBorder="0" applyAlignment="0" applyProtection="0"/>
    <xf numFmtId="0" fontId="40" fillId="14" borderId="0" applyNumberFormat="0" applyBorder="0" applyAlignment="0" applyProtection="0"/>
    <xf numFmtId="0" fontId="42" fillId="16" borderId="0" applyNumberFormat="0" applyBorder="0" applyAlignment="0" applyProtection="0"/>
    <xf numFmtId="0" fontId="31" fillId="20" borderId="208" applyNumberFormat="0" applyFont="0" applyAlignment="0" applyProtection="0"/>
    <xf numFmtId="9" fontId="5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1" fillId="15" borderId="0" applyNumberFormat="0" applyBorder="0" applyAlignment="0" applyProtection="0"/>
    <xf numFmtId="0" fontId="17" fillId="0" borderId="0"/>
    <xf numFmtId="0" fontId="50" fillId="0" borderId="0"/>
    <xf numFmtId="0" fontId="37" fillId="0" borderId="201" applyNumberFormat="0" applyFill="0" applyAlignment="0" applyProtection="0"/>
    <xf numFmtId="0" fontId="38" fillId="0" borderId="202" applyNumberFormat="0" applyFill="0" applyAlignment="0" applyProtection="0"/>
    <xf numFmtId="0" fontId="39" fillId="0" borderId="203" applyNumberFormat="0" applyFill="0" applyAlignment="0" applyProtection="0"/>
    <xf numFmtId="0" fontId="3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6" fillId="0" borderId="206" applyNumberFormat="0" applyFill="0" applyAlignment="0" applyProtection="0"/>
    <xf numFmtId="0" fontId="20" fillId="0" borderId="0" applyNumberFormat="0" applyFill="0" applyBorder="0" applyAlignment="0" applyProtection="0"/>
    <xf numFmtId="0" fontId="47" fillId="19" borderId="207" applyNumberFormat="0" applyAlignment="0" applyProtection="0"/>
  </cellStyleXfs>
  <cellXfs count="1998">
    <xf numFmtId="0" fontId="0" fillId="0" borderId="0" xfId="0"/>
    <xf numFmtId="0" fontId="0" fillId="0" borderId="0" xfId="0" applyProtection="1"/>
    <xf numFmtId="0" fontId="17" fillId="0" borderId="0" xfId="0" applyFont="1" applyFill="1" applyBorder="1" applyProtection="1"/>
    <xf numFmtId="0" fontId="17" fillId="0" borderId="25" xfId="0" applyFont="1" applyFill="1" applyBorder="1" applyProtection="1">
      <protection locked="0"/>
    </xf>
    <xf numFmtId="0" fontId="17" fillId="0" borderId="0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horizontal="right" vertical="center"/>
    </xf>
    <xf numFmtId="165" fontId="17" fillId="0" borderId="38" xfId="0" applyNumberFormat="1" applyFont="1" applyFill="1" applyBorder="1" applyProtection="1">
      <protection locked="0"/>
    </xf>
    <xf numFmtId="165" fontId="17" fillId="0" borderId="39" xfId="0" applyNumberFormat="1" applyFont="1" applyFill="1" applyBorder="1" applyProtection="1">
      <protection locked="0"/>
    </xf>
    <xf numFmtId="165" fontId="17" fillId="0" borderId="13" xfId="0" applyNumberFormat="1" applyFont="1" applyFill="1" applyBorder="1" applyProtection="1">
      <protection locked="0"/>
    </xf>
    <xf numFmtId="165" fontId="17" fillId="0" borderId="27" xfId="0" applyNumberFormat="1" applyFont="1" applyFill="1" applyBorder="1" applyProtection="1">
      <protection locked="0"/>
    </xf>
    <xf numFmtId="165" fontId="17" fillId="0" borderId="28" xfId="0" applyNumberFormat="1" applyFont="1" applyFill="1" applyBorder="1" applyProtection="1">
      <protection locked="0"/>
    </xf>
    <xf numFmtId="165" fontId="17" fillId="0" borderId="29" xfId="0" applyNumberFormat="1" applyFont="1" applyFill="1" applyBorder="1" applyProtection="1">
      <protection locked="0"/>
    </xf>
    <xf numFmtId="165" fontId="17" fillId="0" borderId="40" xfId="0" applyNumberFormat="1" applyFont="1" applyFill="1" applyBorder="1" applyProtection="1">
      <protection locked="0"/>
    </xf>
    <xf numFmtId="165" fontId="17" fillId="0" borderId="41" xfId="0" applyNumberFormat="1" applyFont="1" applyFill="1" applyBorder="1" applyProtection="1">
      <protection locked="0"/>
    </xf>
    <xf numFmtId="3" fontId="17" fillId="0" borderId="0" xfId="0" applyNumberFormat="1" applyFont="1" applyFill="1" applyBorder="1" applyProtection="1"/>
    <xf numFmtId="166" fontId="17" fillId="0" borderId="1" xfId="0" applyNumberFormat="1" applyFont="1" applyFill="1" applyBorder="1" applyProtection="1">
      <protection locked="0"/>
    </xf>
    <xf numFmtId="166" fontId="17" fillId="0" borderId="10" xfId="0" applyNumberFormat="1" applyFont="1" applyFill="1" applyBorder="1" applyProtection="1">
      <protection locked="0"/>
    </xf>
    <xf numFmtId="2" fontId="17" fillId="0" borderId="0" xfId="0" applyNumberFormat="1" applyFont="1" applyFill="1" applyBorder="1" applyProtection="1"/>
    <xf numFmtId="0" fontId="17" fillId="0" borderId="0" xfId="0" applyFont="1" applyProtection="1"/>
    <xf numFmtId="0" fontId="22" fillId="0" borderId="0" xfId="0" applyFont="1" applyProtection="1"/>
    <xf numFmtId="0" fontId="17" fillId="0" borderId="0" xfId="0" applyFont="1" applyFill="1" applyProtection="1"/>
    <xf numFmtId="0" fontId="15" fillId="0" borderId="0" xfId="0" applyFont="1" applyProtection="1"/>
    <xf numFmtId="0" fontId="20" fillId="0" borderId="0" xfId="0" applyFont="1" applyProtection="1"/>
    <xf numFmtId="4" fontId="17" fillId="0" borderId="22" xfId="1" applyNumberFormat="1" applyFont="1" applyFill="1" applyBorder="1" applyProtection="1">
      <protection locked="0"/>
    </xf>
    <xf numFmtId="4" fontId="17" fillId="0" borderId="1" xfId="1" applyNumberFormat="1" applyFont="1" applyFill="1" applyBorder="1" applyProtection="1">
      <protection locked="0"/>
    </xf>
    <xf numFmtId="4" fontId="17" fillId="0" borderId="5" xfId="1" applyNumberFormat="1" applyFont="1" applyFill="1" applyBorder="1" applyProtection="1">
      <protection locked="0"/>
    </xf>
    <xf numFmtId="3" fontId="17" fillId="0" borderId="1" xfId="0" applyNumberFormat="1" applyFont="1" applyFill="1" applyBorder="1" applyProtection="1">
      <protection locked="0"/>
    </xf>
    <xf numFmtId="0" fontId="17" fillId="0" borderId="0" xfId="0" applyFont="1" applyAlignment="1" applyProtection="1">
      <alignment vertical="center"/>
    </xf>
    <xf numFmtId="0" fontId="22" fillId="0" borderId="0" xfId="0" applyFont="1" applyAlignment="1" applyProtection="1">
      <alignment vertical="center"/>
    </xf>
    <xf numFmtId="4" fontId="17" fillId="0" borderId="0" xfId="0" applyNumberFormat="1" applyFont="1" applyProtection="1"/>
    <xf numFmtId="3" fontId="17" fillId="0" borderId="4" xfId="0" applyNumberFormat="1" applyFont="1" applyFill="1" applyBorder="1" applyProtection="1">
      <protection locked="0"/>
    </xf>
    <xf numFmtId="166" fontId="17" fillId="0" borderId="4" xfId="0" applyNumberFormat="1" applyFont="1" applyFill="1" applyBorder="1" applyProtection="1">
      <protection locked="0"/>
    </xf>
    <xf numFmtId="166" fontId="17" fillId="0" borderId="11" xfId="0" applyNumberFormat="1" applyFont="1" applyFill="1" applyBorder="1" applyProtection="1">
      <protection locked="0"/>
    </xf>
    <xf numFmtId="3" fontId="17" fillId="0" borderId="8" xfId="0" applyNumberFormat="1" applyFont="1" applyFill="1" applyBorder="1" applyProtection="1">
      <protection locked="0"/>
    </xf>
    <xf numFmtId="3" fontId="17" fillId="0" borderId="9" xfId="0" applyNumberFormat="1" applyFont="1" applyFill="1" applyBorder="1" applyProtection="1">
      <protection locked="0"/>
    </xf>
    <xf numFmtId="0" fontId="17" fillId="0" borderId="0" xfId="0" applyFont="1" applyFill="1" applyAlignment="1" applyProtection="1">
      <alignment horizontal="left"/>
    </xf>
    <xf numFmtId="0" fontId="17" fillId="0" borderId="0" xfId="0" applyFont="1" applyAlignment="1" applyProtection="1">
      <alignment horizontal="left" indent="1"/>
    </xf>
    <xf numFmtId="0" fontId="17" fillId="0" borderId="0" xfId="0" applyFont="1"/>
    <xf numFmtId="0" fontId="22" fillId="0" borderId="0" xfId="0" applyFont="1" applyAlignment="1">
      <alignment wrapText="1"/>
    </xf>
    <xf numFmtId="0" fontId="17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/>
    <xf numFmtId="0" fontId="17" fillId="0" borderId="0" xfId="0" applyFont="1" applyBorder="1"/>
    <xf numFmtId="0" fontId="17" fillId="0" borderId="0" xfId="0" applyFont="1" applyFill="1" applyAlignment="1">
      <alignment horizontal="center" vertical="top" wrapText="1"/>
    </xf>
    <xf numFmtId="0" fontId="22" fillId="0" borderId="0" xfId="0" applyFont="1" applyFill="1" applyAlignment="1">
      <alignment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Fill="1" applyBorder="1" applyAlignment="1" applyProtection="1"/>
    <xf numFmtId="165" fontId="17" fillId="0" borderId="60" xfId="0" applyNumberFormat="1" applyFont="1" applyFill="1" applyBorder="1" applyAlignment="1" applyProtection="1">
      <protection locked="0"/>
    </xf>
    <xf numFmtId="166" fontId="17" fillId="0" borderId="18" xfId="0" applyNumberFormat="1" applyFont="1" applyFill="1" applyBorder="1" applyAlignment="1" applyProtection="1">
      <protection locked="0"/>
    </xf>
    <xf numFmtId="165" fontId="17" fillId="0" borderId="18" xfId="0" applyNumberFormat="1" applyFont="1" applyFill="1" applyBorder="1" applyAlignment="1" applyProtection="1">
      <protection locked="0"/>
    </xf>
    <xf numFmtId="165" fontId="17" fillId="0" borderId="13" xfId="0" applyNumberFormat="1" applyFont="1" applyFill="1" applyBorder="1" applyAlignment="1" applyProtection="1">
      <protection locked="0"/>
    </xf>
    <xf numFmtId="166" fontId="17" fillId="0" borderId="15" xfId="0" applyNumberFormat="1" applyFont="1" applyFill="1" applyBorder="1" applyAlignment="1" applyProtection="1">
      <protection locked="0"/>
    </xf>
    <xf numFmtId="165" fontId="17" fillId="0" borderId="15" xfId="0" applyNumberFormat="1" applyFont="1" applyFill="1" applyBorder="1" applyAlignment="1" applyProtection="1">
      <protection locked="0"/>
    </xf>
    <xf numFmtId="0" fontId="17" fillId="0" borderId="72" xfId="0" applyFont="1" applyFill="1" applyBorder="1" applyAlignment="1" applyProtection="1">
      <protection locked="0"/>
    </xf>
    <xf numFmtId="165" fontId="17" fillId="0" borderId="28" xfId="0" applyNumberFormat="1" applyFont="1" applyFill="1" applyBorder="1" applyAlignment="1" applyProtection="1">
      <protection locked="0"/>
    </xf>
    <xf numFmtId="165" fontId="17" fillId="0" borderId="16" xfId="0" applyNumberFormat="1" applyFont="1" applyFill="1" applyBorder="1" applyAlignment="1" applyProtection="1">
      <protection locked="0"/>
    </xf>
    <xf numFmtId="165" fontId="17" fillId="0" borderId="36" xfId="0" applyNumberFormat="1" applyFont="1" applyFill="1" applyBorder="1" applyAlignment="1" applyProtection="1">
      <protection locked="0"/>
    </xf>
    <xf numFmtId="166" fontId="17" fillId="0" borderId="37" xfId="0" applyNumberFormat="1" applyFont="1" applyFill="1" applyBorder="1" applyAlignment="1" applyProtection="1">
      <protection locked="0"/>
    </xf>
    <xf numFmtId="165" fontId="17" fillId="0" borderId="37" xfId="0" applyNumberFormat="1" applyFont="1" applyFill="1" applyBorder="1" applyAlignment="1" applyProtection="1">
      <protection locked="0"/>
    </xf>
    <xf numFmtId="3" fontId="17" fillId="3" borderId="60" xfId="0" applyNumberFormat="1" applyFont="1" applyFill="1" applyBorder="1" applyAlignment="1" applyProtection="1">
      <protection locked="0"/>
    </xf>
    <xf numFmtId="3" fontId="17" fillId="3" borderId="36" xfId="0" applyNumberFormat="1" applyFont="1" applyFill="1" applyBorder="1" applyAlignment="1" applyProtection="1">
      <protection locked="0"/>
    </xf>
    <xf numFmtId="3" fontId="17" fillId="3" borderId="66" xfId="0" applyNumberFormat="1" applyFont="1" applyFill="1" applyBorder="1" applyAlignment="1" applyProtection="1">
      <protection locked="0"/>
    </xf>
    <xf numFmtId="3" fontId="17" fillId="3" borderId="13" xfId="0" applyNumberFormat="1" applyFont="1" applyFill="1" applyBorder="1" applyAlignment="1" applyProtection="1">
      <protection locked="0"/>
    </xf>
    <xf numFmtId="168" fontId="17" fillId="0" borderId="15" xfId="0" applyNumberFormat="1" applyFont="1" applyFill="1" applyBorder="1" applyAlignment="1" applyProtection="1">
      <protection locked="0"/>
    </xf>
    <xf numFmtId="165" fontId="17" fillId="0" borderId="20" xfId="0" applyNumberFormat="1" applyFont="1" applyFill="1" applyBorder="1" applyAlignment="1" applyProtection="1">
      <protection locked="0"/>
    </xf>
    <xf numFmtId="3" fontId="17" fillId="0" borderId="0" xfId="0" applyNumberFormat="1" applyFont="1" applyFill="1" applyBorder="1" applyAlignment="1" applyProtection="1"/>
    <xf numFmtId="0" fontId="15" fillId="0" borderId="0" xfId="0" applyFont="1" applyBorder="1" applyProtection="1"/>
    <xf numFmtId="3" fontId="14" fillId="0" borderId="30" xfId="0" applyNumberFormat="1" applyFont="1" applyFill="1" applyBorder="1" applyAlignment="1" applyProtection="1">
      <alignment horizontal="right"/>
      <protection locked="0"/>
    </xf>
    <xf numFmtId="3" fontId="14" fillId="0" borderId="30" xfId="0" applyNumberFormat="1" applyFont="1" applyFill="1" applyBorder="1" applyProtection="1">
      <protection locked="0"/>
    </xf>
    <xf numFmtId="3" fontId="14" fillId="0" borderId="31" xfId="0" applyNumberFormat="1" applyFont="1" applyFill="1" applyBorder="1" applyProtection="1">
      <protection locked="0"/>
    </xf>
    <xf numFmtId="3" fontId="14" fillId="0" borderId="33" xfId="0" applyNumberFormat="1" applyFont="1" applyFill="1" applyBorder="1" applyProtection="1">
      <protection locked="0"/>
    </xf>
    <xf numFmtId="3" fontId="14" fillId="0" borderId="30" xfId="0" applyNumberFormat="1" applyFont="1" applyFill="1" applyBorder="1" applyAlignment="1" applyProtection="1">
      <protection locked="0"/>
    </xf>
    <xf numFmtId="3" fontId="14" fillId="0" borderId="140" xfId="0" applyNumberFormat="1" applyFont="1" applyFill="1" applyBorder="1" applyAlignment="1" applyProtection="1">
      <alignment horizontal="right"/>
      <protection locked="0"/>
    </xf>
    <xf numFmtId="3" fontId="14" fillId="0" borderId="33" xfId="0" applyNumberFormat="1" applyFont="1" applyFill="1" applyBorder="1" applyAlignment="1" applyProtection="1">
      <alignment horizontal="right"/>
      <protection locked="0"/>
    </xf>
    <xf numFmtId="3" fontId="14" fillId="0" borderId="139" xfId="0" applyNumberFormat="1" applyFont="1" applyFill="1" applyBorder="1" applyAlignment="1" applyProtection="1">
      <alignment horizontal="right" vertical="center"/>
      <protection locked="0"/>
    </xf>
    <xf numFmtId="3" fontId="14" fillId="0" borderId="14" xfId="0" applyNumberFormat="1" applyFont="1" applyFill="1" applyBorder="1" applyAlignment="1" applyProtection="1">
      <alignment horizontal="right"/>
      <protection locked="0"/>
    </xf>
    <xf numFmtId="3" fontId="14" fillId="0" borderId="14" xfId="0" applyNumberFormat="1" applyFont="1" applyFill="1" applyBorder="1" applyProtection="1">
      <protection locked="0"/>
    </xf>
    <xf numFmtId="3" fontId="14" fillId="0" borderId="125" xfId="0" applyNumberFormat="1" applyFont="1" applyFill="1" applyBorder="1" applyProtection="1">
      <protection locked="0"/>
    </xf>
    <xf numFmtId="0" fontId="22" fillId="12" borderId="105" xfId="0" applyFont="1" applyFill="1" applyBorder="1" applyAlignment="1" applyProtection="1">
      <alignment horizontal="left" vertical="center" indent="1"/>
      <protection hidden="1"/>
    </xf>
    <xf numFmtId="0" fontId="17" fillId="12" borderId="104" xfId="0" applyFont="1" applyFill="1" applyBorder="1" applyAlignment="1" applyProtection="1">
      <alignment vertical="center"/>
      <protection hidden="1"/>
    </xf>
    <xf numFmtId="0" fontId="22" fillId="12" borderId="117" xfId="0" applyFont="1" applyFill="1" applyBorder="1" applyAlignment="1" applyProtection="1">
      <alignment horizontal="left" vertical="center" indent="1"/>
      <protection hidden="1"/>
    </xf>
    <xf numFmtId="0" fontId="17" fillId="12" borderId="50" xfId="0" applyFont="1" applyFill="1" applyBorder="1" applyAlignment="1" applyProtection="1">
      <alignment vertical="center"/>
      <protection hidden="1"/>
    </xf>
    <xf numFmtId="0" fontId="22" fillId="12" borderId="50" xfId="0" applyFont="1" applyFill="1" applyBorder="1" applyAlignment="1" applyProtection="1">
      <alignment vertical="center"/>
      <protection hidden="1"/>
    </xf>
    <xf numFmtId="0" fontId="22" fillId="12" borderId="50" xfId="0" applyFont="1" applyFill="1" applyBorder="1" applyAlignment="1" applyProtection="1">
      <alignment horizontal="left" vertical="center" indent="1"/>
      <protection hidden="1"/>
    </xf>
    <xf numFmtId="0" fontId="22" fillId="12" borderId="51" xfId="0" applyFont="1" applyFill="1" applyBorder="1" applyAlignment="1" applyProtection="1">
      <alignment horizontal="left" vertical="center" indent="1"/>
      <protection hidden="1"/>
    </xf>
    <xf numFmtId="0" fontId="17" fillId="12" borderId="131" xfId="0" applyFont="1" applyFill="1" applyBorder="1" applyAlignment="1" applyProtection="1">
      <alignment horizontal="center"/>
    </xf>
    <xf numFmtId="0" fontId="22" fillId="12" borderId="73" xfId="0" applyFont="1" applyFill="1" applyBorder="1" applyAlignment="1" applyProtection="1">
      <alignment horizontal="left"/>
    </xf>
    <xf numFmtId="0" fontId="17" fillId="12" borderId="73" xfId="0" applyFont="1" applyFill="1" applyBorder="1" applyAlignment="1" applyProtection="1">
      <alignment horizontal="center" vertical="center"/>
    </xf>
    <xf numFmtId="0" fontId="22" fillId="12" borderId="106" xfId="0" applyFont="1" applyFill="1" applyBorder="1" applyAlignment="1" applyProtection="1">
      <alignment horizontal="centerContinuous"/>
    </xf>
    <xf numFmtId="0" fontId="22" fillId="12" borderId="121" xfId="0" applyFont="1" applyFill="1" applyBorder="1" applyAlignment="1" applyProtection="1">
      <alignment horizontal="centerContinuous"/>
    </xf>
    <xf numFmtId="0" fontId="22" fillId="12" borderId="104" xfId="0" applyFont="1" applyFill="1" applyBorder="1" applyAlignment="1" applyProtection="1">
      <alignment horizontal="centerContinuous"/>
    </xf>
    <xf numFmtId="0" fontId="23" fillId="12" borderId="132" xfId="0" applyFont="1" applyFill="1" applyBorder="1" applyAlignment="1" applyProtection="1">
      <alignment horizontal="center"/>
    </xf>
    <xf numFmtId="0" fontId="22" fillId="12" borderId="112" xfId="0" applyFont="1" applyFill="1" applyBorder="1" applyAlignment="1" applyProtection="1">
      <alignment horizontal="center"/>
    </xf>
    <xf numFmtId="0" fontId="17" fillId="12" borderId="90" xfId="0" applyFont="1" applyFill="1" applyBorder="1" applyAlignment="1" applyProtection="1">
      <alignment horizontal="center"/>
    </xf>
    <xf numFmtId="0" fontId="22" fillId="12" borderId="53" xfId="0" applyFont="1" applyFill="1" applyBorder="1" applyProtection="1"/>
    <xf numFmtId="0" fontId="17" fillId="12" borderId="24" xfId="0" applyFont="1" applyFill="1" applyBorder="1" applyAlignment="1" applyProtection="1">
      <alignment horizontal="center" vertical="center"/>
    </xf>
    <xf numFmtId="3" fontId="17" fillId="12" borderId="133" xfId="0" applyNumberFormat="1" applyFont="1" applyFill="1" applyBorder="1" applyAlignment="1" applyProtection="1">
      <alignment horizontal="center"/>
    </xf>
    <xf numFmtId="3" fontId="17" fillId="12" borderId="88" xfId="0" applyNumberFormat="1" applyFont="1" applyFill="1" applyBorder="1" applyAlignment="1" applyProtection="1">
      <alignment horizontal="center"/>
    </xf>
    <xf numFmtId="0" fontId="22" fillId="12" borderId="58" xfId="0" applyFont="1" applyFill="1" applyBorder="1" applyAlignment="1" applyProtection="1">
      <alignment horizontal="center"/>
    </xf>
    <xf numFmtId="0" fontId="17" fillId="12" borderId="58" xfId="0" applyFont="1" applyFill="1" applyBorder="1" applyAlignment="1" applyProtection="1">
      <alignment horizontal="right"/>
    </xf>
    <xf numFmtId="0" fontId="17" fillId="12" borderId="126" xfId="0" applyFont="1" applyFill="1" applyBorder="1" applyProtection="1"/>
    <xf numFmtId="0" fontId="17" fillId="12" borderId="130" xfId="0" applyFont="1" applyFill="1" applyBorder="1" applyAlignment="1" applyProtection="1">
      <alignment horizontal="center"/>
    </xf>
    <xf numFmtId="0" fontId="22" fillId="12" borderId="55" xfId="0" applyFont="1" applyFill="1" applyBorder="1" applyAlignment="1" applyProtection="1">
      <alignment horizontal="left" vertical="center"/>
    </xf>
    <xf numFmtId="0" fontId="22" fillId="12" borderId="56" xfId="0" applyFont="1" applyFill="1" applyBorder="1" applyAlignment="1" applyProtection="1">
      <alignment horizontal="left" vertical="center"/>
    </xf>
    <xf numFmtId="0" fontId="22" fillId="12" borderId="55" xfId="0" applyFont="1" applyFill="1" applyBorder="1" applyAlignment="1" applyProtection="1">
      <alignment vertical="center"/>
    </xf>
    <xf numFmtId="0" fontId="22" fillId="12" borderId="53" xfId="0" applyFont="1" applyFill="1" applyBorder="1" applyAlignment="1" applyProtection="1">
      <alignment horizontal="left" vertical="center"/>
    </xf>
    <xf numFmtId="0" fontId="22" fillId="12" borderId="58" xfId="0" applyFont="1" applyFill="1" applyBorder="1" applyAlignment="1" applyProtection="1">
      <alignment horizontal="left" vertical="center"/>
    </xf>
    <xf numFmtId="0" fontId="17" fillId="12" borderId="56" xfId="0" applyFont="1" applyFill="1" applyBorder="1" applyAlignment="1" applyProtection="1">
      <alignment horizontal="center" vertical="center"/>
    </xf>
    <xf numFmtId="0" fontId="17" fillId="12" borderId="76" xfId="0" applyFont="1" applyFill="1" applyBorder="1" applyAlignment="1" applyProtection="1">
      <alignment horizontal="left" vertical="center"/>
    </xf>
    <xf numFmtId="0" fontId="17" fillId="12" borderId="86" xfId="0" applyFont="1" applyFill="1" applyBorder="1" applyAlignment="1" applyProtection="1">
      <alignment horizontal="center" vertical="center"/>
    </xf>
    <xf numFmtId="0" fontId="17" fillId="12" borderId="56" xfId="0" applyFont="1" applyFill="1" applyBorder="1" applyAlignment="1" applyProtection="1">
      <alignment horizontal="left" vertical="center"/>
    </xf>
    <xf numFmtId="0" fontId="22" fillId="12" borderId="46" xfId="0" applyFont="1" applyFill="1" applyBorder="1" applyAlignment="1" applyProtection="1">
      <alignment horizontal="left" vertical="center"/>
    </xf>
    <xf numFmtId="0" fontId="17" fillId="12" borderId="88" xfId="0" applyFont="1" applyFill="1" applyBorder="1" applyAlignment="1" applyProtection="1">
      <alignment vertical="center"/>
    </xf>
    <xf numFmtId="0" fontId="17" fillId="12" borderId="133" xfId="0" applyFont="1" applyFill="1" applyBorder="1" applyAlignment="1" applyProtection="1">
      <alignment horizontal="center" vertical="center"/>
    </xf>
    <xf numFmtId="0" fontId="17" fillId="12" borderId="126" xfId="0" applyFont="1" applyFill="1" applyBorder="1" applyAlignment="1" applyProtection="1">
      <alignment horizontal="center" vertical="center"/>
    </xf>
    <xf numFmtId="0" fontId="17" fillId="12" borderId="88" xfId="0" applyFont="1" applyFill="1" applyBorder="1" applyAlignment="1" applyProtection="1">
      <alignment horizontal="center" vertical="center"/>
    </xf>
    <xf numFmtId="0" fontId="17" fillId="12" borderId="104" xfId="0" applyFont="1" applyFill="1" applyBorder="1" applyAlignment="1" applyProtection="1">
      <alignment vertical="center"/>
    </xf>
    <xf numFmtId="0" fontId="22" fillId="12" borderId="104" xfId="0" applyFont="1" applyFill="1" applyBorder="1" applyAlignment="1" applyProtection="1">
      <alignment horizontal="center" vertical="center"/>
    </xf>
    <xf numFmtId="0" fontId="22" fillId="12" borderId="135" xfId="0" applyFont="1" applyFill="1" applyBorder="1" applyAlignment="1" applyProtection="1">
      <alignment horizontal="center" vertical="center"/>
    </xf>
    <xf numFmtId="0" fontId="17" fillId="12" borderId="50" xfId="0" applyFont="1" applyFill="1" applyBorder="1" applyAlignment="1" applyProtection="1">
      <alignment vertical="center"/>
    </xf>
    <xf numFmtId="0" fontId="22" fillId="12" borderId="50" xfId="0" applyFont="1" applyFill="1" applyBorder="1" applyAlignment="1" applyProtection="1">
      <alignment horizontal="center" vertical="center"/>
    </xf>
    <xf numFmtId="0" fontId="17" fillId="12" borderId="43" xfId="0" applyFont="1" applyFill="1" applyBorder="1" applyAlignment="1" applyProtection="1">
      <alignment horizontal="right"/>
    </xf>
    <xf numFmtId="0" fontId="22" fillId="12" borderId="74" xfId="0" applyFont="1" applyFill="1" applyBorder="1" applyAlignment="1" applyProtection="1">
      <alignment horizontal="right"/>
    </xf>
    <xf numFmtId="0" fontId="17" fillId="12" borderId="93" xfId="0" applyFont="1" applyFill="1" applyBorder="1" applyProtection="1"/>
    <xf numFmtId="0" fontId="17" fillId="12" borderId="90" xfId="0" applyFont="1" applyFill="1" applyBorder="1" applyProtection="1"/>
    <xf numFmtId="0" fontId="17" fillId="12" borderId="80" xfId="0" applyFont="1" applyFill="1" applyBorder="1" applyProtection="1"/>
    <xf numFmtId="0" fontId="17" fillId="12" borderId="44" xfId="0" applyFont="1" applyFill="1" applyBorder="1" applyProtection="1"/>
    <xf numFmtId="0" fontId="21" fillId="12" borderId="55" xfId="0" applyFont="1" applyFill="1" applyBorder="1" applyAlignment="1" applyProtection="1">
      <alignment vertical="center"/>
    </xf>
    <xf numFmtId="0" fontId="21" fillId="12" borderId="55" xfId="0" applyFont="1" applyFill="1" applyBorder="1" applyAlignment="1" applyProtection="1">
      <alignment horizontal="left" vertical="center"/>
    </xf>
    <xf numFmtId="0" fontId="21" fillId="12" borderId="76" xfId="0" applyFont="1" applyFill="1" applyBorder="1" applyAlignment="1" applyProtection="1">
      <alignment vertical="center"/>
    </xf>
    <xf numFmtId="0" fontId="17" fillId="12" borderId="129" xfId="0" applyFont="1" applyFill="1" applyBorder="1" applyProtection="1"/>
    <xf numFmtId="0" fontId="17" fillId="12" borderId="130" xfId="0" applyFont="1" applyFill="1" applyBorder="1" applyProtection="1"/>
    <xf numFmtId="49" fontId="21" fillId="12" borderId="78" xfId="0" applyNumberFormat="1" applyFont="1" applyFill="1" applyBorder="1" applyAlignment="1" applyProtection="1">
      <alignment vertical="center"/>
    </xf>
    <xf numFmtId="49" fontId="15" fillId="12" borderId="89" xfId="0" applyNumberFormat="1" applyFont="1" applyFill="1" applyBorder="1" applyAlignment="1" applyProtection="1">
      <alignment horizontal="center" vertical="center"/>
    </xf>
    <xf numFmtId="3" fontId="21" fillId="12" borderId="61" xfId="0" applyNumberFormat="1" applyFont="1" applyFill="1" applyBorder="1" applyProtection="1"/>
    <xf numFmtId="3" fontId="21" fillId="12" borderId="26" xfId="0" applyNumberFormat="1" applyFont="1" applyFill="1" applyBorder="1" applyAlignment="1" applyProtection="1">
      <alignment horizontal="right"/>
    </xf>
    <xf numFmtId="0" fontId="21" fillId="12" borderId="82" xfId="0" applyFont="1" applyFill="1" applyBorder="1" applyProtection="1"/>
    <xf numFmtId="0" fontId="15" fillId="12" borderId="29" xfId="0" applyFont="1" applyFill="1" applyBorder="1" applyAlignment="1" applyProtection="1">
      <alignment horizontal="center"/>
    </xf>
    <xf numFmtId="3" fontId="21" fillId="12" borderId="124" xfId="0" applyNumberFormat="1" applyFont="1" applyFill="1" applyBorder="1" applyProtection="1"/>
    <xf numFmtId="3" fontId="21" fillId="12" borderId="5" xfId="0" applyNumberFormat="1" applyFont="1" applyFill="1" applyBorder="1" applyAlignment="1" applyProtection="1">
      <alignment horizontal="right"/>
    </xf>
    <xf numFmtId="0" fontId="21" fillId="12" borderId="79" xfId="0" applyFont="1" applyFill="1" applyBorder="1" applyProtection="1"/>
    <xf numFmtId="0" fontId="15" fillId="12" borderId="39" xfId="0" applyFont="1" applyFill="1" applyBorder="1" applyAlignment="1" applyProtection="1">
      <alignment horizontal="center"/>
    </xf>
    <xf numFmtId="3" fontId="21" fillId="12" borderId="33" xfId="0" applyNumberFormat="1" applyFont="1" applyFill="1" applyBorder="1" applyProtection="1"/>
    <xf numFmtId="3" fontId="21" fillId="12" borderId="22" xfId="0" applyNumberFormat="1" applyFont="1" applyFill="1" applyBorder="1" applyAlignment="1" applyProtection="1">
      <alignment horizontal="right"/>
    </xf>
    <xf numFmtId="3" fontId="21" fillId="12" borderId="114" xfId="0" applyNumberFormat="1" applyFont="1" applyFill="1" applyBorder="1" applyProtection="1"/>
    <xf numFmtId="3" fontId="21" fillId="12" borderId="86" xfId="0" applyNumberFormat="1" applyFont="1" applyFill="1" applyBorder="1" applyProtection="1"/>
    <xf numFmtId="3" fontId="21" fillId="12" borderId="84" xfId="0" applyNumberFormat="1" applyFont="1" applyFill="1" applyBorder="1" applyProtection="1"/>
    <xf numFmtId="3" fontId="21" fillId="12" borderId="7" xfId="0" applyNumberFormat="1" applyFont="1" applyFill="1" applyBorder="1" applyAlignment="1" applyProtection="1">
      <alignment horizontal="right"/>
    </xf>
    <xf numFmtId="3" fontId="21" fillId="12" borderId="63" xfId="0" applyNumberFormat="1" applyFont="1" applyFill="1" applyBorder="1" applyProtection="1"/>
    <xf numFmtId="0" fontId="21" fillId="12" borderId="146" xfId="0" applyFont="1" applyFill="1" applyBorder="1" applyProtection="1"/>
    <xf numFmtId="0" fontId="15" fillId="12" borderId="147" xfId="0" applyFont="1" applyFill="1" applyBorder="1" applyAlignment="1" applyProtection="1">
      <alignment horizontal="center"/>
    </xf>
    <xf numFmtId="3" fontId="21" fillId="12" borderId="116" xfId="0" applyNumberFormat="1" applyFont="1" applyFill="1" applyBorder="1" applyProtection="1"/>
    <xf numFmtId="3" fontId="21" fillId="12" borderId="70" xfId="0" applyNumberFormat="1" applyFont="1" applyFill="1" applyBorder="1" applyAlignment="1" applyProtection="1">
      <alignment horizontal="right"/>
    </xf>
    <xf numFmtId="3" fontId="21" fillId="12" borderId="71" xfId="0" applyNumberFormat="1" applyFont="1" applyFill="1" applyBorder="1" applyProtection="1"/>
    <xf numFmtId="0" fontId="21" fillId="12" borderId="56" xfId="0" applyFont="1" applyFill="1" applyBorder="1" applyProtection="1"/>
    <xf numFmtId="0" fontId="21" fillId="12" borderId="77" xfId="0" applyFont="1" applyFill="1" applyBorder="1" applyAlignment="1" applyProtection="1">
      <alignment horizontal="center" vertical="center"/>
    </xf>
    <xf numFmtId="0" fontId="21" fillId="12" borderId="84" xfId="0" applyFont="1" applyFill="1" applyBorder="1" applyAlignment="1" applyProtection="1">
      <alignment vertical="center"/>
    </xf>
    <xf numFmtId="0" fontId="22" fillId="12" borderId="56" xfId="0" applyFont="1" applyFill="1" applyBorder="1" applyProtection="1"/>
    <xf numFmtId="0" fontId="21" fillId="12" borderId="56" xfId="0" applyFont="1" applyFill="1" applyBorder="1" applyAlignment="1" applyProtection="1">
      <alignment horizontal="left" vertical="center"/>
    </xf>
    <xf numFmtId="3" fontId="21" fillId="12" borderId="114" xfId="0" applyNumberFormat="1" applyFont="1" applyFill="1" applyBorder="1" applyAlignment="1" applyProtection="1">
      <alignment horizontal="right"/>
    </xf>
    <xf numFmtId="3" fontId="21" fillId="12" borderId="86" xfId="0" applyNumberFormat="1" applyFont="1" applyFill="1" applyBorder="1" applyAlignment="1" applyProtection="1">
      <alignment horizontal="right"/>
    </xf>
    <xf numFmtId="3" fontId="21" fillId="12" borderId="84" xfId="0" applyNumberFormat="1" applyFont="1" applyFill="1" applyBorder="1" applyAlignment="1" applyProtection="1">
      <alignment horizontal="right"/>
    </xf>
    <xf numFmtId="0" fontId="22" fillId="12" borderId="75" xfId="0" applyFont="1" applyFill="1" applyBorder="1" applyAlignment="1" applyProtection="1">
      <alignment horizontal="left"/>
    </xf>
    <xf numFmtId="0" fontId="22" fillId="12" borderId="143" xfId="0" applyFont="1" applyFill="1" applyBorder="1" applyAlignment="1" applyProtection="1">
      <alignment horizontal="center"/>
    </xf>
    <xf numFmtId="0" fontId="22" fillId="12" borderId="144" xfId="0" applyNumberFormat="1" applyFont="1" applyFill="1" applyBorder="1" applyAlignment="1" applyProtection="1">
      <alignment horizontal="center"/>
    </xf>
    <xf numFmtId="0" fontId="22" fillId="12" borderId="145" xfId="0" applyNumberFormat="1" applyFont="1" applyFill="1" applyBorder="1" applyAlignment="1" applyProtection="1">
      <alignment horizontal="center"/>
    </xf>
    <xf numFmtId="0" fontId="22" fillId="12" borderId="150" xfId="0" applyNumberFormat="1" applyFont="1" applyFill="1" applyBorder="1" applyAlignment="1" applyProtection="1">
      <alignment horizontal="center"/>
    </xf>
    <xf numFmtId="49" fontId="21" fillId="12" borderId="107" xfId="0" applyNumberFormat="1" applyFont="1" applyFill="1" applyBorder="1" applyAlignment="1" applyProtection="1">
      <alignment horizontal="center"/>
    </xf>
    <xf numFmtId="3" fontId="21" fillId="12" borderId="7" xfId="0" applyNumberFormat="1" applyFont="1" applyFill="1" applyBorder="1" applyProtection="1"/>
    <xf numFmtId="3" fontId="14" fillId="13" borderId="33" xfId="0" applyNumberFormat="1" applyFont="1" applyFill="1" applyBorder="1" applyAlignment="1" applyProtection="1">
      <protection locked="0"/>
    </xf>
    <xf numFmtId="1" fontId="22" fillId="12" borderId="112" xfId="0" applyNumberFormat="1" applyFont="1" applyFill="1" applyBorder="1" applyAlignment="1" applyProtection="1">
      <alignment horizontal="right" vertical="center" indent="1"/>
      <protection hidden="1"/>
    </xf>
    <xf numFmtId="0" fontId="20" fillId="0" borderId="0" xfId="0" applyFont="1" applyFill="1" applyAlignment="1">
      <alignment horizontal="center" vertical="top" wrapText="1"/>
    </xf>
    <xf numFmtId="0" fontId="26" fillId="0" borderId="0" xfId="0" applyFont="1" applyFill="1" applyAlignment="1">
      <alignment wrapText="1"/>
    </xf>
    <xf numFmtId="0" fontId="20" fillId="0" borderId="0" xfId="0" applyFont="1" applyFill="1"/>
    <xf numFmtId="0" fontId="17" fillId="12" borderId="67" xfId="0" applyFont="1" applyFill="1" applyBorder="1" applyProtection="1"/>
    <xf numFmtId="0" fontId="17" fillId="12" borderId="155" xfId="0" applyFont="1" applyFill="1" applyBorder="1" applyAlignment="1" applyProtection="1">
      <alignment horizontal="center" vertical="center"/>
    </xf>
    <xf numFmtId="0" fontId="17" fillId="12" borderId="93" xfId="0" applyFont="1" applyFill="1" applyBorder="1" applyAlignment="1" applyProtection="1">
      <alignment horizontal="center"/>
    </xf>
    <xf numFmtId="0" fontId="22" fillId="12" borderId="53" xfId="0" applyFont="1" applyFill="1" applyBorder="1" applyAlignment="1" applyProtection="1">
      <alignment vertical="center"/>
    </xf>
    <xf numFmtId="0" fontId="17" fillId="12" borderId="58" xfId="0" applyFont="1" applyFill="1" applyBorder="1" applyAlignment="1" applyProtection="1">
      <alignment horizontal="right" vertical="center"/>
    </xf>
    <xf numFmtId="0" fontId="17" fillId="12" borderId="81" xfId="0" applyFont="1" applyFill="1" applyBorder="1" applyAlignment="1" applyProtection="1">
      <alignment horizontal="center"/>
    </xf>
    <xf numFmtId="166" fontId="17" fillId="0" borderId="16" xfId="0" applyNumberFormat="1" applyFont="1" applyFill="1" applyBorder="1" applyAlignment="1" applyProtection="1">
      <protection locked="0"/>
    </xf>
    <xf numFmtId="0" fontId="17" fillId="12" borderId="44" xfId="0" applyFont="1" applyFill="1" applyBorder="1" applyAlignment="1" applyProtection="1">
      <alignment horizontal="center"/>
    </xf>
    <xf numFmtId="0" fontId="17" fillId="12" borderId="80" xfId="0" applyFont="1" applyFill="1" applyBorder="1" applyAlignment="1" applyProtection="1">
      <alignment horizontal="center"/>
    </xf>
    <xf numFmtId="3" fontId="17" fillId="0" borderId="91" xfId="0" quotePrefix="1" applyNumberFormat="1" applyFont="1" applyFill="1" applyBorder="1" applyAlignment="1" applyProtection="1">
      <alignment horizontal="center"/>
      <protection locked="0"/>
    </xf>
    <xf numFmtId="0" fontId="17" fillId="12" borderId="77" xfId="0" applyFont="1" applyFill="1" applyBorder="1" applyAlignment="1" applyProtection="1">
      <alignment horizontal="center" vertical="center"/>
    </xf>
    <xf numFmtId="0" fontId="17" fillId="12" borderId="87" xfId="0" applyFont="1" applyFill="1" applyBorder="1" applyAlignment="1" applyProtection="1">
      <alignment horizontal="center" vertical="center"/>
    </xf>
    <xf numFmtId="0" fontId="22" fillId="12" borderId="91" xfId="0" applyFont="1" applyFill="1" applyBorder="1" applyAlignment="1" applyProtection="1">
      <alignment horizontal="center" vertical="center"/>
    </xf>
    <xf numFmtId="0" fontId="22" fillId="12" borderId="46" xfId="0" applyFont="1" applyFill="1" applyBorder="1" applyAlignment="1" applyProtection="1">
      <alignment horizontal="centerContinuous" vertical="center"/>
    </xf>
    <xf numFmtId="0" fontId="22" fillId="12" borderId="0" xfId="0" applyFont="1" applyFill="1" applyBorder="1" applyAlignment="1" applyProtection="1">
      <alignment horizontal="centerContinuous" vertical="center"/>
    </xf>
    <xf numFmtId="0" fontId="22" fillId="12" borderId="45" xfId="0" applyFont="1" applyFill="1" applyBorder="1" applyAlignment="1" applyProtection="1">
      <alignment horizontal="centerContinuous" vertical="center"/>
    </xf>
    <xf numFmtId="0" fontId="17" fillId="0" borderId="142" xfId="0" applyFont="1" applyFill="1" applyBorder="1" applyAlignment="1" applyProtection="1">
      <protection locked="0"/>
    </xf>
    <xf numFmtId="0" fontId="22" fillId="12" borderId="75" xfId="0" applyFont="1" applyFill="1" applyBorder="1" applyAlignment="1" applyProtection="1">
      <alignment horizontal="left" vertical="center"/>
    </xf>
    <xf numFmtId="0" fontId="17" fillId="12" borderId="43" xfId="0" applyFont="1" applyFill="1" applyBorder="1" applyAlignment="1" applyProtection="1">
      <alignment horizontal="center"/>
    </xf>
    <xf numFmtId="0" fontId="22" fillId="12" borderId="143" xfId="0" applyFont="1" applyFill="1" applyBorder="1" applyAlignment="1" applyProtection="1">
      <alignment horizontal="center" vertical="center"/>
    </xf>
    <xf numFmtId="166" fontId="17" fillId="0" borderId="91" xfId="0" applyNumberFormat="1" applyFont="1" applyFill="1" applyBorder="1" applyAlignment="1" applyProtection="1">
      <protection locked="0"/>
    </xf>
    <xf numFmtId="166" fontId="17" fillId="0" borderId="27" xfId="0" applyNumberFormat="1" applyFont="1" applyFill="1" applyBorder="1" applyAlignment="1" applyProtection="1">
      <protection locked="0"/>
    </xf>
    <xf numFmtId="166" fontId="17" fillId="0" borderId="142" xfId="0" applyNumberFormat="1" applyFont="1" applyFill="1" applyBorder="1" applyAlignment="1" applyProtection="1">
      <protection locked="0"/>
    </xf>
    <xf numFmtId="0" fontId="22" fillId="12" borderId="159" xfId="0" applyFont="1" applyFill="1" applyBorder="1" applyAlignment="1" applyProtection="1">
      <alignment horizontal="center" vertical="center"/>
    </xf>
    <xf numFmtId="166" fontId="17" fillId="0" borderId="154" xfId="0" applyNumberFormat="1" applyFont="1" applyFill="1" applyBorder="1" applyAlignment="1" applyProtection="1">
      <protection locked="0"/>
    </xf>
    <xf numFmtId="166" fontId="17" fillId="0" borderId="32" xfId="0" applyNumberFormat="1" applyFont="1" applyFill="1" applyBorder="1" applyAlignment="1" applyProtection="1">
      <protection locked="0"/>
    </xf>
    <xf numFmtId="166" fontId="17" fillId="0" borderId="12" xfId="0" applyNumberFormat="1" applyFont="1" applyFill="1" applyBorder="1" applyAlignment="1" applyProtection="1">
      <protection locked="0"/>
    </xf>
    <xf numFmtId="166" fontId="17" fillId="0" borderId="157" xfId="0" applyNumberFormat="1" applyFont="1" applyFill="1" applyBorder="1" applyAlignment="1" applyProtection="1">
      <protection locked="0"/>
    </xf>
    <xf numFmtId="0" fontId="17" fillId="12" borderId="114" xfId="0" applyFont="1" applyFill="1" applyBorder="1" applyAlignment="1" applyProtection="1">
      <alignment horizontal="center" vertical="center"/>
    </xf>
    <xf numFmtId="3" fontId="17" fillId="3" borderId="30" xfId="0" applyNumberFormat="1" applyFont="1" applyFill="1" applyBorder="1" applyAlignment="1" applyProtection="1">
      <protection locked="0"/>
    </xf>
    <xf numFmtId="165" fontId="17" fillId="3" borderId="79" xfId="0" applyNumberFormat="1" applyFont="1" applyFill="1" applyBorder="1" applyAlignment="1" applyProtection="1">
      <protection locked="0"/>
    </xf>
    <xf numFmtId="165" fontId="17" fillId="3" borderId="46" xfId="0" applyNumberFormat="1" applyFont="1" applyFill="1" applyBorder="1" applyAlignment="1" applyProtection="1">
      <protection locked="0"/>
    </xf>
    <xf numFmtId="165" fontId="17" fillId="3" borderId="72" xfId="0" applyNumberFormat="1" applyFont="1" applyFill="1" applyBorder="1" applyAlignment="1" applyProtection="1">
      <protection locked="0"/>
    </xf>
    <xf numFmtId="165" fontId="17" fillId="3" borderId="152" xfId="0" applyNumberFormat="1" applyFont="1" applyFill="1" applyBorder="1" applyAlignment="1" applyProtection="1">
      <protection locked="0"/>
    </xf>
    <xf numFmtId="165" fontId="17" fillId="0" borderId="152" xfId="0" applyNumberFormat="1" applyFont="1" applyFill="1" applyBorder="1" applyAlignment="1" applyProtection="1">
      <protection locked="0"/>
    </xf>
    <xf numFmtId="165" fontId="17" fillId="0" borderId="33" xfId="0" applyNumberFormat="1" applyFont="1" applyFill="1" applyBorder="1" applyAlignment="1" applyProtection="1">
      <protection locked="0"/>
    </xf>
    <xf numFmtId="165" fontId="17" fillId="0" borderId="30" xfId="0" applyNumberFormat="1" applyFont="1" applyFill="1" applyBorder="1" applyAlignment="1" applyProtection="1">
      <protection locked="0"/>
    </xf>
    <xf numFmtId="165" fontId="17" fillId="0" borderId="140" xfId="0" applyNumberFormat="1" applyFont="1" applyFill="1" applyBorder="1" applyAlignment="1" applyProtection="1">
      <protection locked="0"/>
    </xf>
    <xf numFmtId="0" fontId="17" fillId="12" borderId="55" xfId="0" applyFont="1" applyFill="1" applyBorder="1" applyAlignment="1" applyProtection="1">
      <alignment horizontal="left" vertical="center"/>
    </xf>
    <xf numFmtId="0" fontId="17" fillId="0" borderId="97" xfId="0" applyFont="1" applyFill="1" applyBorder="1" applyProtection="1">
      <protection locked="0"/>
    </xf>
    <xf numFmtId="0" fontId="17" fillId="12" borderId="110" xfId="0" applyFont="1" applyFill="1" applyBorder="1" applyProtection="1"/>
    <xf numFmtId="0" fontId="22" fillId="12" borderId="104" xfId="0" applyFont="1" applyFill="1" applyBorder="1" applyAlignment="1" applyProtection="1">
      <alignment horizontal="centerContinuous" vertical="center" wrapText="1"/>
    </xf>
    <xf numFmtId="0" fontId="22" fillId="12" borderId="121" xfId="0" applyFont="1" applyFill="1" applyBorder="1" applyAlignment="1" applyProtection="1">
      <alignment horizontal="centerContinuous" vertical="center" wrapText="1"/>
    </xf>
    <xf numFmtId="0" fontId="22" fillId="12" borderId="53" xfId="0" applyFont="1" applyFill="1" applyBorder="1" applyAlignment="1" applyProtection="1">
      <alignment horizontal="center" vertical="center" wrapText="1"/>
    </xf>
    <xf numFmtId="0" fontId="22" fillId="12" borderId="126" xfId="0" applyFont="1" applyFill="1" applyBorder="1" applyAlignment="1" applyProtection="1">
      <alignment horizontal="center" vertical="center" wrapText="1"/>
    </xf>
    <xf numFmtId="0" fontId="22" fillId="12" borderId="160" xfId="0" applyFont="1" applyFill="1" applyBorder="1" applyAlignment="1" applyProtection="1">
      <alignment horizontal="center" vertical="center" wrapText="1"/>
    </xf>
    <xf numFmtId="0" fontId="22" fillId="12" borderId="55" xfId="0" applyFont="1" applyFill="1" applyBorder="1" applyAlignment="1" applyProtection="1"/>
    <xf numFmtId="4" fontId="17" fillId="0" borderId="21" xfId="1" applyNumberFormat="1" applyFont="1" applyFill="1" applyBorder="1" applyProtection="1">
      <protection locked="0"/>
    </xf>
    <xf numFmtId="0" fontId="17" fillId="12" borderId="161" xfId="0" applyFont="1" applyFill="1" applyBorder="1" applyProtection="1"/>
    <xf numFmtId="0" fontId="22" fillId="12" borderId="106" xfId="0" applyFont="1" applyFill="1" applyBorder="1" applyAlignment="1" applyProtection="1">
      <alignment horizontal="center" vertical="center" wrapText="1"/>
    </xf>
    <xf numFmtId="0" fontId="22" fillId="12" borderId="163" xfId="0" applyFont="1" applyFill="1" applyBorder="1" applyAlignment="1" applyProtection="1">
      <alignment horizontal="center" vertical="center" wrapText="1"/>
    </xf>
    <xf numFmtId="0" fontId="22" fillId="12" borderId="88" xfId="0" applyFont="1" applyFill="1" applyBorder="1" applyAlignment="1" applyProtection="1">
      <alignment horizontal="center" vertical="center" wrapText="1"/>
    </xf>
    <xf numFmtId="0" fontId="22" fillId="12" borderId="24" xfId="0" applyFont="1" applyFill="1" applyBorder="1" applyAlignment="1" applyProtection="1">
      <alignment horizontal="center" vertical="center" wrapText="1"/>
    </xf>
    <xf numFmtId="0" fontId="22" fillId="12" borderId="96" xfId="0" applyFont="1" applyFill="1" applyBorder="1" applyAlignment="1" applyProtection="1">
      <alignment horizontal="center" vertical="center" wrapText="1"/>
    </xf>
    <xf numFmtId="4" fontId="22" fillId="12" borderId="114" xfId="0" applyNumberFormat="1" applyFont="1" applyFill="1" applyBorder="1" applyProtection="1"/>
    <xf numFmtId="4" fontId="22" fillId="12" borderId="86" xfId="0" applyNumberFormat="1" applyFont="1" applyFill="1" applyBorder="1" applyProtection="1"/>
    <xf numFmtId="4" fontId="22" fillId="12" borderId="77" xfId="0" applyNumberFormat="1" applyFont="1" applyFill="1" applyBorder="1" applyProtection="1"/>
    <xf numFmtId="4" fontId="22" fillId="12" borderId="7" xfId="0" applyNumberFormat="1" applyFont="1" applyFill="1" applyBorder="1" applyProtection="1"/>
    <xf numFmtId="4" fontId="22" fillId="12" borderId="64" xfId="0" applyNumberFormat="1" applyFont="1" applyFill="1" applyBorder="1" applyProtection="1"/>
    <xf numFmtId="0" fontId="22" fillId="12" borderId="77" xfId="0" applyFont="1" applyFill="1" applyBorder="1" applyAlignment="1" applyProtection="1">
      <alignment horizontal="right"/>
    </xf>
    <xf numFmtId="0" fontId="17" fillId="12" borderId="147" xfId="0" applyFont="1" applyFill="1" applyBorder="1" applyProtection="1"/>
    <xf numFmtId="0" fontId="22" fillId="12" borderId="146" xfId="0" applyFont="1" applyFill="1" applyBorder="1" applyProtection="1"/>
    <xf numFmtId="0" fontId="22" fillId="12" borderId="55" xfId="0" applyFont="1" applyFill="1" applyBorder="1" applyProtection="1"/>
    <xf numFmtId="0" fontId="17" fillId="12" borderId="77" xfId="0" applyFont="1" applyFill="1" applyBorder="1" applyProtection="1"/>
    <xf numFmtId="0" fontId="22" fillId="12" borderId="52" xfId="0" applyFont="1" applyFill="1" applyBorder="1" applyProtection="1"/>
    <xf numFmtId="0" fontId="17" fillId="12" borderId="165" xfId="0" applyFont="1" applyFill="1" applyBorder="1" applyProtection="1"/>
    <xf numFmtId="4" fontId="22" fillId="12" borderId="2" xfId="0" applyNumberFormat="1" applyFont="1" applyFill="1" applyBorder="1" applyProtection="1"/>
    <xf numFmtId="0" fontId="17" fillId="12" borderId="49" xfId="0" applyFont="1" applyFill="1" applyBorder="1" applyProtection="1"/>
    <xf numFmtId="4" fontId="22" fillId="12" borderId="71" xfId="0" applyNumberFormat="1" applyFont="1" applyFill="1" applyBorder="1" applyProtection="1"/>
    <xf numFmtId="0" fontId="17" fillId="0" borderId="42" xfId="0" applyFont="1" applyFill="1" applyBorder="1" applyProtection="1">
      <protection locked="0"/>
    </xf>
    <xf numFmtId="4" fontId="22" fillId="12" borderId="55" xfId="0" applyNumberFormat="1" applyFont="1" applyFill="1" applyBorder="1" applyProtection="1"/>
    <xf numFmtId="0" fontId="17" fillId="12" borderId="52" xfId="0" applyFont="1" applyFill="1" applyBorder="1" applyProtection="1"/>
    <xf numFmtId="4" fontId="22" fillId="12" borderId="57" xfId="0" applyNumberFormat="1" applyFont="1" applyFill="1" applyBorder="1" applyProtection="1"/>
    <xf numFmtId="0" fontId="17" fillId="0" borderId="20" xfId="0" applyFont="1" applyFill="1" applyBorder="1" applyProtection="1">
      <protection locked="0"/>
    </xf>
    <xf numFmtId="0" fontId="17" fillId="12" borderId="52" xfId="0" quotePrefix="1" applyFont="1" applyFill="1" applyBorder="1" applyAlignment="1" applyProtection="1">
      <alignment horizontal="center"/>
    </xf>
    <xf numFmtId="0" fontId="17" fillId="12" borderId="167" xfId="0" applyFont="1" applyFill="1" applyBorder="1" applyAlignment="1" applyProtection="1">
      <alignment horizontal="center"/>
    </xf>
    <xf numFmtId="0" fontId="17" fillId="12" borderId="54" xfId="0" applyFont="1" applyFill="1" applyBorder="1" applyAlignment="1" applyProtection="1">
      <alignment horizontal="center"/>
    </xf>
    <xf numFmtId="0" fontId="17" fillId="12" borderId="146" xfId="0" applyFont="1" applyFill="1" applyBorder="1" applyAlignment="1" applyProtection="1">
      <alignment horizontal="center"/>
    </xf>
    <xf numFmtId="0" fontId="17" fillId="12" borderId="149" xfId="0" applyFont="1" applyFill="1" applyBorder="1" applyAlignment="1" applyProtection="1">
      <alignment horizontal="center"/>
    </xf>
    <xf numFmtId="0" fontId="17" fillId="12" borderId="166" xfId="0" applyFont="1" applyFill="1" applyBorder="1" applyAlignment="1" applyProtection="1">
      <alignment horizontal="center"/>
    </xf>
    <xf numFmtId="0" fontId="17" fillId="12" borderId="3" xfId="0" quotePrefix="1" applyFont="1" applyFill="1" applyBorder="1" applyAlignment="1" applyProtection="1">
      <alignment horizontal="center"/>
    </xf>
    <xf numFmtId="0" fontId="17" fillId="12" borderId="56" xfId="0" applyFont="1" applyFill="1" applyBorder="1" applyAlignment="1" applyProtection="1">
      <alignment vertical="center"/>
    </xf>
    <xf numFmtId="3" fontId="17" fillId="12" borderId="56" xfId="0" applyNumberFormat="1" applyFont="1" applyFill="1" applyBorder="1" applyAlignment="1" applyProtection="1">
      <alignment vertical="center"/>
    </xf>
    <xf numFmtId="0" fontId="17" fillId="12" borderId="63" xfId="0" applyFont="1" applyFill="1" applyBorder="1" applyAlignment="1" applyProtection="1">
      <alignment vertical="center"/>
    </xf>
    <xf numFmtId="0" fontId="22" fillId="12" borderId="75" xfId="0" applyFont="1" applyFill="1" applyBorder="1" applyAlignment="1" applyProtection="1">
      <alignment vertical="center"/>
    </xf>
    <xf numFmtId="3" fontId="22" fillId="12" borderId="75" xfId="0" applyNumberFormat="1" applyFont="1" applyFill="1" applyBorder="1" applyAlignment="1" applyProtection="1">
      <alignment vertical="center"/>
    </xf>
    <xf numFmtId="0" fontId="22" fillId="12" borderId="113" xfId="0" applyFont="1" applyFill="1" applyBorder="1" applyAlignment="1" applyProtection="1">
      <alignment vertical="center"/>
    </xf>
    <xf numFmtId="0" fontId="22" fillId="12" borderId="56" xfId="0" applyFont="1" applyFill="1" applyBorder="1" applyAlignment="1" applyProtection="1">
      <alignment vertical="center"/>
    </xf>
    <xf numFmtId="4" fontId="22" fillId="12" borderId="145" xfId="0" applyNumberFormat="1" applyFont="1" applyFill="1" applyBorder="1" applyAlignment="1" applyProtection="1">
      <alignment vertical="center"/>
    </xf>
    <xf numFmtId="4" fontId="22" fillId="12" borderId="143" xfId="0" applyNumberFormat="1" applyFont="1" applyFill="1" applyBorder="1" applyAlignment="1" applyProtection="1">
      <alignment vertical="center"/>
    </xf>
    <xf numFmtId="4" fontId="22" fillId="12" borderId="122" xfId="0" applyNumberFormat="1" applyFont="1" applyFill="1" applyBorder="1" applyAlignment="1" applyProtection="1">
      <alignment vertical="center"/>
    </xf>
    <xf numFmtId="4" fontId="22" fillId="12" borderId="7" xfId="0" applyNumberFormat="1" applyFont="1" applyFill="1" applyBorder="1" applyAlignment="1" applyProtection="1">
      <alignment vertical="center"/>
    </xf>
    <xf numFmtId="4" fontId="22" fillId="12" borderId="56" xfId="0" applyNumberFormat="1" applyFont="1" applyFill="1" applyBorder="1" applyAlignment="1" applyProtection="1">
      <alignment vertical="center"/>
    </xf>
    <xf numFmtId="4" fontId="22" fillId="12" borderId="55" xfId="0" applyNumberFormat="1" applyFont="1" applyFill="1" applyBorder="1" applyAlignment="1" applyProtection="1">
      <alignment vertical="center"/>
    </xf>
    <xf numFmtId="4" fontId="22" fillId="12" borderId="114" xfId="0" applyNumberFormat="1" applyFont="1" applyFill="1" applyBorder="1" applyAlignment="1" applyProtection="1">
      <alignment vertical="center"/>
    </xf>
    <xf numFmtId="4" fontId="22" fillId="12" borderId="86" xfId="0" applyNumberFormat="1" applyFont="1" applyFill="1" applyBorder="1" applyAlignment="1" applyProtection="1">
      <alignment vertical="center"/>
    </xf>
    <xf numFmtId="0" fontId="22" fillId="12" borderId="58" xfId="0" applyFont="1" applyFill="1" applyBorder="1" applyAlignment="1" applyProtection="1">
      <alignment horizontal="centerContinuous" vertical="center" wrapText="1"/>
    </xf>
    <xf numFmtId="0" fontId="22" fillId="12" borderId="104" xfId="0" applyFont="1" applyFill="1" applyBorder="1" applyAlignment="1" applyProtection="1">
      <alignment horizontal="centerContinuous" vertical="center"/>
    </xf>
    <xf numFmtId="4" fontId="22" fillId="12" borderId="64" xfId="0" applyNumberFormat="1" applyFont="1" applyFill="1" applyBorder="1" applyAlignment="1" applyProtection="1">
      <alignment vertical="center"/>
    </xf>
    <xf numFmtId="0" fontId="22" fillId="12" borderId="101" xfId="0" applyFont="1" applyFill="1" applyBorder="1" applyAlignment="1" applyProtection="1">
      <alignment horizontal="center" vertical="center" wrapText="1"/>
    </xf>
    <xf numFmtId="4" fontId="17" fillId="0" borderId="18" xfId="0" applyNumberFormat="1" applyFont="1" applyFill="1" applyBorder="1" applyProtection="1">
      <protection locked="0"/>
    </xf>
    <xf numFmtId="3" fontId="26" fillId="12" borderId="56" xfId="0" applyNumberFormat="1" applyFont="1" applyFill="1" applyBorder="1" applyAlignment="1" applyProtection="1">
      <alignment horizontal="left" vertical="center" indent="1"/>
    </xf>
    <xf numFmtId="4" fontId="20" fillId="12" borderId="56" xfId="0" applyNumberFormat="1" applyFont="1" applyFill="1" applyBorder="1" applyAlignment="1" applyProtection="1">
      <alignment vertical="center"/>
    </xf>
    <xf numFmtId="1" fontId="17" fillId="12" borderId="43" xfId="0" applyNumberFormat="1" applyFont="1" applyFill="1" applyBorder="1" applyAlignment="1" applyProtection="1">
      <alignment horizontal="center" vertical="center"/>
    </xf>
    <xf numFmtId="1" fontId="17" fillId="12" borderId="90" xfId="0" applyNumberFormat="1" applyFont="1" applyFill="1" applyBorder="1" applyAlignment="1" applyProtection="1">
      <alignment horizontal="center" vertical="center"/>
    </xf>
    <xf numFmtId="1" fontId="17" fillId="12" borderId="93" xfId="0" applyNumberFormat="1" applyFont="1" applyFill="1" applyBorder="1" applyAlignment="1" applyProtection="1">
      <alignment horizontal="center" vertical="center"/>
    </xf>
    <xf numFmtId="1" fontId="17" fillId="12" borderId="44" xfId="0" applyNumberFormat="1" applyFont="1" applyFill="1" applyBorder="1" applyAlignment="1" applyProtection="1">
      <alignment horizontal="center" vertical="center"/>
    </xf>
    <xf numFmtId="1" fontId="17" fillId="12" borderId="80" xfId="0" applyNumberFormat="1" applyFont="1" applyFill="1" applyBorder="1" applyAlignment="1" applyProtection="1">
      <alignment horizontal="center" vertical="center"/>
    </xf>
    <xf numFmtId="1" fontId="17" fillId="12" borderId="109" xfId="0" applyNumberFormat="1" applyFont="1" applyFill="1" applyBorder="1" applyAlignment="1" applyProtection="1">
      <alignment horizontal="center" vertical="center"/>
    </xf>
    <xf numFmtId="0" fontId="22" fillId="12" borderId="100" xfId="0" applyFont="1" applyFill="1" applyBorder="1" applyAlignment="1" applyProtection="1">
      <alignment horizontal="center" vertical="center" wrapText="1"/>
    </xf>
    <xf numFmtId="0" fontId="22" fillId="12" borderId="34" xfId="0" applyFont="1" applyFill="1" applyBorder="1" applyAlignment="1" applyProtection="1">
      <alignment vertical="center"/>
    </xf>
    <xf numFmtId="3" fontId="22" fillId="12" borderId="34" xfId="0" applyNumberFormat="1" applyFont="1" applyFill="1" applyBorder="1" applyAlignment="1" applyProtection="1">
      <alignment vertical="center"/>
    </xf>
    <xf numFmtId="0" fontId="20" fillId="12" borderId="55" xfId="0" applyFont="1" applyFill="1" applyBorder="1" applyProtection="1"/>
    <xf numFmtId="0" fontId="20" fillId="12" borderId="56" xfId="0" applyFont="1" applyFill="1" applyBorder="1" applyProtection="1"/>
    <xf numFmtId="0" fontId="20" fillId="12" borderId="57" xfId="0" applyFont="1" applyFill="1" applyBorder="1" applyProtection="1"/>
    <xf numFmtId="0" fontId="17" fillId="12" borderId="47" xfId="0" applyFont="1" applyFill="1" applyBorder="1" applyProtection="1"/>
    <xf numFmtId="169" fontId="17" fillId="12" borderId="0" xfId="0" applyNumberFormat="1" applyFont="1" applyFill="1" applyBorder="1" applyAlignment="1" applyProtection="1">
      <alignment horizontal="center" vertical="center"/>
    </xf>
    <xf numFmtId="38" fontId="17" fillId="12" borderId="171" xfId="0" applyNumberFormat="1" applyFont="1" applyFill="1" applyBorder="1" applyAlignment="1" applyProtection="1">
      <alignment horizontal="center"/>
    </xf>
    <xf numFmtId="38" fontId="17" fillId="12" borderId="172" xfId="0" applyNumberFormat="1" applyFont="1" applyFill="1" applyBorder="1" applyAlignment="1" applyProtection="1">
      <alignment horizontal="center"/>
    </xf>
    <xf numFmtId="0" fontId="22" fillId="12" borderId="47" xfId="0" applyFont="1" applyFill="1" applyBorder="1" applyAlignment="1" applyProtection="1">
      <alignment vertical="center"/>
    </xf>
    <xf numFmtId="4" fontId="22" fillId="12" borderId="47" xfId="0" applyNumberFormat="1" applyFont="1" applyFill="1" applyBorder="1" applyAlignment="1" applyProtection="1">
      <alignment vertical="center"/>
    </xf>
    <xf numFmtId="1" fontId="17" fillId="12" borderId="49" xfId="0" applyNumberFormat="1" applyFont="1" applyFill="1" applyBorder="1" applyAlignment="1" applyProtection="1">
      <alignment horizontal="center" vertical="center"/>
    </xf>
    <xf numFmtId="0" fontId="22" fillId="12" borderId="146" xfId="0" applyFont="1" applyFill="1" applyBorder="1" applyAlignment="1" applyProtection="1">
      <alignment vertical="center"/>
    </xf>
    <xf numFmtId="0" fontId="17" fillId="12" borderId="115" xfId="0" applyFont="1" applyFill="1" applyBorder="1" applyAlignment="1" applyProtection="1">
      <alignment vertical="center"/>
    </xf>
    <xf numFmtId="4" fontId="22" fillId="12" borderId="146" xfId="0" applyNumberFormat="1" applyFont="1" applyFill="1" applyBorder="1" applyAlignment="1" applyProtection="1">
      <alignment vertical="center"/>
    </xf>
    <xf numFmtId="4" fontId="22" fillId="12" borderId="149" xfId="0" applyNumberFormat="1" applyFont="1" applyFill="1" applyBorder="1" applyAlignment="1" applyProtection="1">
      <alignment vertical="center"/>
    </xf>
    <xf numFmtId="4" fontId="22" fillId="12" borderId="70" xfId="0" applyNumberFormat="1" applyFont="1" applyFill="1" applyBorder="1" applyAlignment="1" applyProtection="1">
      <alignment vertical="center"/>
    </xf>
    <xf numFmtId="0" fontId="17" fillId="12" borderId="71" xfId="0" applyFont="1" applyFill="1" applyBorder="1" applyAlignment="1" applyProtection="1">
      <alignment vertical="center"/>
    </xf>
    <xf numFmtId="0" fontId="17" fillId="12" borderId="164" xfId="0" applyFont="1" applyFill="1" applyBorder="1" applyAlignment="1" applyProtection="1">
      <alignment horizontal="center" vertical="center"/>
    </xf>
    <xf numFmtId="0" fontId="17" fillId="12" borderId="126" xfId="0" applyFont="1" applyFill="1" applyBorder="1" applyAlignment="1" applyProtection="1">
      <alignment vertical="center"/>
    </xf>
    <xf numFmtId="0" fontId="17" fillId="12" borderId="160" xfId="0" applyFont="1" applyFill="1" applyBorder="1" applyAlignment="1" applyProtection="1">
      <alignment horizontal="center" vertical="center"/>
    </xf>
    <xf numFmtId="4" fontId="17" fillId="12" borderId="126" xfId="0" applyNumberFormat="1" applyFont="1" applyFill="1" applyBorder="1" applyAlignment="1" applyProtection="1">
      <alignment horizontal="center" vertical="center"/>
    </xf>
    <xf numFmtId="4" fontId="17" fillId="12" borderId="88" xfId="0" applyNumberFormat="1" applyFont="1" applyFill="1" applyBorder="1" applyAlignment="1" applyProtection="1">
      <alignment horizontal="center" vertical="center"/>
    </xf>
    <xf numFmtId="0" fontId="22" fillId="12" borderId="84" xfId="0" applyFont="1" applyFill="1" applyBorder="1" applyAlignment="1" applyProtection="1">
      <alignment vertical="center"/>
    </xf>
    <xf numFmtId="1" fontId="17" fillId="12" borderId="56" xfId="0" applyNumberFormat="1" applyFont="1" applyFill="1" applyBorder="1" applyAlignment="1" applyProtection="1">
      <alignment horizontal="center" vertical="center"/>
    </xf>
    <xf numFmtId="10" fontId="17" fillId="12" borderId="56" xfId="2" applyNumberFormat="1" applyFont="1" applyFill="1" applyBorder="1" applyAlignment="1" applyProtection="1">
      <alignment vertical="center"/>
    </xf>
    <xf numFmtId="0" fontId="17" fillId="12" borderId="175" xfId="0" applyFont="1" applyFill="1" applyBorder="1" applyAlignment="1" applyProtection="1">
      <alignment horizontal="center" vertical="center"/>
    </xf>
    <xf numFmtId="4" fontId="17" fillId="12" borderId="155" xfId="0" applyNumberFormat="1" applyFont="1" applyFill="1" applyBorder="1" applyAlignment="1" applyProtection="1">
      <alignment horizontal="center" vertical="center"/>
    </xf>
    <xf numFmtId="3" fontId="17" fillId="12" borderId="63" xfId="0" applyNumberFormat="1" applyFont="1" applyFill="1" applyBorder="1" applyAlignment="1" applyProtection="1">
      <alignment vertical="center"/>
    </xf>
    <xf numFmtId="0" fontId="17" fillId="12" borderId="105" xfId="0" applyFont="1" applyFill="1" applyBorder="1" applyAlignment="1" applyProtection="1">
      <alignment horizontal="center" vertical="center"/>
    </xf>
    <xf numFmtId="0" fontId="22" fillId="12" borderId="132" xfId="0" applyFont="1" applyFill="1" applyBorder="1" applyAlignment="1" applyProtection="1">
      <alignment vertical="center"/>
    </xf>
    <xf numFmtId="0" fontId="22" fillId="12" borderId="176" xfId="0" applyFont="1" applyFill="1" applyBorder="1" applyAlignment="1" applyProtection="1">
      <alignment vertical="center"/>
    </xf>
    <xf numFmtId="0" fontId="22" fillId="12" borderId="177" xfId="0" applyFont="1" applyFill="1" applyBorder="1" applyAlignment="1" applyProtection="1">
      <alignment horizontal="centerContinuous" vertical="center" wrapText="1"/>
    </xf>
    <xf numFmtId="0" fontId="17" fillId="12" borderId="132" xfId="0" applyFont="1" applyFill="1" applyBorder="1" applyAlignment="1" applyProtection="1">
      <alignment horizontal="centerContinuous" vertical="center"/>
    </xf>
    <xf numFmtId="0" fontId="22" fillId="12" borderId="163" xfId="0" applyFont="1" applyFill="1" applyBorder="1" applyAlignment="1" applyProtection="1">
      <alignment horizontal="centerContinuous" vertical="center" wrapText="1"/>
    </xf>
    <xf numFmtId="0" fontId="22" fillId="12" borderId="178" xfId="0" applyFont="1" applyFill="1" applyBorder="1" applyAlignment="1" applyProtection="1">
      <alignment horizontal="centerContinuous" vertical="center" wrapText="1"/>
    </xf>
    <xf numFmtId="1" fontId="22" fillId="12" borderId="34" xfId="0" applyNumberFormat="1" applyFont="1" applyFill="1" applyBorder="1" applyAlignment="1" applyProtection="1">
      <alignment horizontal="center" vertical="center"/>
    </xf>
    <xf numFmtId="10" fontId="22" fillId="12" borderId="34" xfId="2" applyNumberFormat="1" applyFont="1" applyFill="1" applyBorder="1" applyAlignment="1" applyProtection="1">
      <alignment vertical="center"/>
    </xf>
    <xf numFmtId="10" fontId="22" fillId="12" borderId="40" xfId="2" applyNumberFormat="1" applyFont="1" applyFill="1" applyBorder="1" applyAlignment="1" applyProtection="1">
      <alignment vertical="center"/>
    </xf>
    <xf numFmtId="3" fontId="22" fillId="12" borderId="38" xfId="0" applyNumberFormat="1" applyFont="1" applyFill="1" applyBorder="1" applyAlignment="1" applyProtection="1">
      <alignment vertical="center"/>
    </xf>
    <xf numFmtId="3" fontId="22" fillId="12" borderId="35" xfId="0" applyNumberFormat="1" applyFont="1" applyFill="1" applyBorder="1" applyAlignment="1" applyProtection="1">
      <alignment vertical="center"/>
    </xf>
    <xf numFmtId="0" fontId="22" fillId="12" borderId="138" xfId="0" applyFont="1" applyFill="1" applyBorder="1" applyAlignment="1" applyProtection="1">
      <alignment vertical="center"/>
    </xf>
    <xf numFmtId="3" fontId="22" fillId="12" borderId="138" xfId="0" applyNumberFormat="1" applyFont="1" applyFill="1" applyBorder="1" applyAlignment="1" applyProtection="1">
      <alignment vertical="center"/>
    </xf>
    <xf numFmtId="1" fontId="22" fillId="12" borderId="138" xfId="0" applyNumberFormat="1" applyFont="1" applyFill="1" applyBorder="1" applyAlignment="1" applyProtection="1">
      <alignment horizontal="center" vertical="center"/>
    </xf>
    <xf numFmtId="10" fontId="22" fillId="12" borderId="138" xfId="2" applyNumberFormat="1" applyFont="1" applyFill="1" applyBorder="1" applyAlignment="1" applyProtection="1">
      <alignment vertical="center"/>
    </xf>
    <xf numFmtId="10" fontId="22" fillId="12" borderId="152" xfId="2" applyNumberFormat="1" applyFont="1" applyFill="1" applyBorder="1" applyAlignment="1" applyProtection="1">
      <alignment vertical="center"/>
    </xf>
    <xf numFmtId="3" fontId="22" fillId="12" borderId="158" xfId="0" applyNumberFormat="1" applyFont="1" applyFill="1" applyBorder="1" applyAlignment="1" applyProtection="1">
      <alignment vertical="center"/>
    </xf>
    <xf numFmtId="3" fontId="22" fillId="12" borderId="157" xfId="0" applyNumberFormat="1" applyFont="1" applyFill="1" applyBorder="1" applyAlignment="1" applyProtection="1">
      <alignment vertical="center"/>
    </xf>
    <xf numFmtId="0" fontId="17" fillId="12" borderId="179" xfId="0" applyFont="1" applyFill="1" applyBorder="1" applyAlignment="1" applyProtection="1">
      <alignment horizontal="center" vertical="center"/>
    </xf>
    <xf numFmtId="0" fontId="17" fillId="12" borderId="180" xfId="0" applyFont="1" applyFill="1" applyBorder="1" applyAlignment="1" applyProtection="1">
      <alignment horizontal="center" vertical="center"/>
    </xf>
    <xf numFmtId="0" fontId="17" fillId="12" borderId="170" xfId="0" applyFont="1" applyFill="1" applyBorder="1" applyAlignment="1" applyProtection="1">
      <alignment horizontal="center" vertical="center"/>
    </xf>
    <xf numFmtId="0" fontId="17" fillId="12" borderId="181" xfId="0" applyFont="1" applyFill="1" applyBorder="1" applyAlignment="1" applyProtection="1">
      <alignment horizontal="center" vertical="center"/>
    </xf>
    <xf numFmtId="0" fontId="17" fillId="12" borderId="182" xfId="0" applyFont="1" applyFill="1" applyBorder="1" applyAlignment="1" applyProtection="1">
      <alignment horizontal="center" vertical="center"/>
    </xf>
    <xf numFmtId="0" fontId="12" fillId="12" borderId="56" xfId="0" applyFont="1" applyFill="1" applyBorder="1" applyAlignment="1" applyProtection="1">
      <alignment vertical="center"/>
    </xf>
    <xf numFmtId="0" fontId="12" fillId="12" borderId="56" xfId="0" applyFont="1" applyFill="1" applyBorder="1" applyAlignment="1" applyProtection="1">
      <alignment horizontal="center" vertical="center"/>
    </xf>
    <xf numFmtId="0" fontId="12" fillId="12" borderId="7" xfId="0" applyFont="1" applyFill="1" applyBorder="1" applyAlignment="1" applyProtection="1">
      <alignment horizontal="center"/>
    </xf>
    <xf numFmtId="0" fontId="12" fillId="12" borderId="64" xfId="0" applyFont="1" applyFill="1" applyBorder="1" applyAlignment="1" applyProtection="1">
      <alignment horizontal="center"/>
    </xf>
    <xf numFmtId="0" fontId="12" fillId="12" borderId="44" xfId="0" applyFont="1" applyFill="1" applyBorder="1" applyProtection="1"/>
    <xf numFmtId="0" fontId="12" fillId="12" borderId="110" xfId="0" applyFont="1" applyFill="1" applyBorder="1" applyAlignment="1" applyProtection="1">
      <alignment vertical="center"/>
    </xf>
    <xf numFmtId="0" fontId="17" fillId="0" borderId="23" xfId="0" applyFont="1" applyFill="1" applyBorder="1" applyProtection="1">
      <protection locked="0"/>
    </xf>
    <xf numFmtId="3" fontId="17" fillId="0" borderId="10" xfId="0" applyNumberFormat="1" applyFont="1" applyFill="1" applyBorder="1" applyProtection="1">
      <protection locked="0"/>
    </xf>
    <xf numFmtId="3" fontId="17" fillId="0" borderId="11" xfId="0" applyNumberFormat="1" applyFont="1" applyFill="1" applyBorder="1" applyProtection="1">
      <protection locked="0"/>
    </xf>
    <xf numFmtId="3" fontId="17" fillId="0" borderId="22" xfId="0" applyNumberFormat="1" applyFont="1" applyFill="1" applyBorder="1" applyProtection="1">
      <protection locked="0"/>
    </xf>
    <xf numFmtId="3" fontId="17" fillId="0" borderId="65" xfId="0" applyNumberFormat="1" applyFont="1" applyFill="1" applyBorder="1" applyProtection="1">
      <protection locked="0"/>
    </xf>
    <xf numFmtId="0" fontId="22" fillId="12" borderId="55" xfId="0" quotePrefix="1" applyFont="1" applyFill="1" applyBorder="1" applyAlignment="1" applyProtection="1">
      <alignment horizontal="left" vertical="center"/>
    </xf>
    <xf numFmtId="0" fontId="17" fillId="12" borderId="7" xfId="0" applyFont="1" applyFill="1" applyBorder="1" applyAlignment="1" applyProtection="1">
      <alignment horizontal="center"/>
    </xf>
    <xf numFmtId="0" fontId="17" fillId="12" borderId="64" xfId="0" applyFont="1" applyFill="1" applyBorder="1" applyAlignment="1" applyProtection="1">
      <alignment horizontal="center"/>
    </xf>
    <xf numFmtId="0" fontId="12" fillId="12" borderId="90" xfId="0" applyFont="1" applyFill="1" applyBorder="1" applyProtection="1"/>
    <xf numFmtId="0" fontId="12" fillId="12" borderId="80" xfId="0" applyFont="1" applyFill="1" applyBorder="1" applyProtection="1"/>
    <xf numFmtId="0" fontId="12" fillId="12" borderId="93" xfId="0" applyFont="1" applyFill="1" applyBorder="1" applyProtection="1"/>
    <xf numFmtId="0" fontId="12" fillId="12" borderId="130" xfId="0" applyFont="1" applyFill="1" applyBorder="1" applyProtection="1"/>
    <xf numFmtId="0" fontId="17" fillId="0" borderId="103" xfId="0" applyFont="1" applyFill="1" applyBorder="1" applyProtection="1">
      <protection locked="0"/>
    </xf>
    <xf numFmtId="0" fontId="17" fillId="13" borderId="0" xfId="0" applyFont="1" applyFill="1" applyProtection="1"/>
    <xf numFmtId="0" fontId="17" fillId="12" borderId="161" xfId="0" applyFont="1" applyFill="1" applyBorder="1" applyAlignment="1" applyProtection="1">
      <alignment horizontal="center" vertical="center"/>
    </xf>
    <xf numFmtId="0" fontId="17" fillId="12" borderId="90" xfId="0" applyFont="1" applyFill="1" applyBorder="1" applyAlignment="1" applyProtection="1">
      <alignment horizontal="center" vertical="center"/>
    </xf>
    <xf numFmtId="0" fontId="17" fillId="12" borderId="93" xfId="0" applyFont="1" applyFill="1" applyBorder="1" applyAlignment="1" applyProtection="1">
      <alignment horizontal="center" vertical="center"/>
    </xf>
    <xf numFmtId="0" fontId="22" fillId="12" borderId="56" xfId="0" applyFont="1" applyFill="1" applyBorder="1" applyAlignment="1" applyProtection="1">
      <alignment vertical="center" wrapText="1"/>
    </xf>
    <xf numFmtId="0" fontId="22" fillId="12" borderId="58" xfId="0" applyFont="1" applyFill="1" applyBorder="1" applyAlignment="1" applyProtection="1">
      <alignment vertical="center" wrapText="1"/>
    </xf>
    <xf numFmtId="0" fontId="17" fillId="12" borderId="25" xfId="0" applyFont="1" applyFill="1" applyBorder="1" applyProtection="1"/>
    <xf numFmtId="3" fontId="22" fillId="12" borderId="55" xfId="0" applyNumberFormat="1" applyFont="1" applyFill="1" applyBorder="1" applyProtection="1"/>
    <xf numFmtId="3" fontId="18" fillId="12" borderId="56" xfId="0" applyNumberFormat="1" applyFont="1" applyFill="1" applyBorder="1" applyProtection="1"/>
    <xf numFmtId="0" fontId="17" fillId="12" borderId="56" xfId="0" applyFont="1" applyFill="1" applyBorder="1" applyProtection="1"/>
    <xf numFmtId="166" fontId="17" fillId="0" borderId="22" xfId="0" applyNumberFormat="1" applyFont="1" applyFill="1" applyBorder="1" applyProtection="1">
      <protection locked="0"/>
    </xf>
    <xf numFmtId="166" fontId="17" fillId="0" borderId="65" xfId="0" applyNumberFormat="1" applyFont="1" applyFill="1" applyBorder="1" applyProtection="1">
      <protection locked="0"/>
    </xf>
    <xf numFmtId="3" fontId="22" fillId="12" borderId="55" xfId="0" quotePrefix="1" applyNumberFormat="1" applyFont="1" applyFill="1" applyBorder="1" applyAlignment="1" applyProtection="1">
      <alignment horizontal="left"/>
    </xf>
    <xf numFmtId="0" fontId="21" fillId="12" borderId="53" xfId="0" applyFont="1" applyFill="1" applyBorder="1" applyAlignment="1" applyProtection="1">
      <alignment vertical="center"/>
    </xf>
    <xf numFmtId="0" fontId="12" fillId="12" borderId="58" xfId="0" applyFont="1" applyFill="1" applyBorder="1" applyAlignment="1" applyProtection="1">
      <alignment vertical="center"/>
    </xf>
    <xf numFmtId="0" fontId="12" fillId="12" borderId="24" xfId="0" applyFont="1" applyFill="1" applyBorder="1" applyAlignment="1" applyProtection="1">
      <alignment horizontal="center"/>
    </xf>
    <xf numFmtId="0" fontId="12" fillId="12" borderId="96" xfId="0" applyFont="1" applyFill="1" applyBorder="1" applyAlignment="1" applyProtection="1">
      <alignment horizontal="center"/>
    </xf>
    <xf numFmtId="0" fontId="17" fillId="12" borderId="53" xfId="0" applyFont="1" applyFill="1" applyBorder="1" applyProtection="1"/>
    <xf numFmtId="0" fontId="17" fillId="12" borderId="58" xfId="0" applyFont="1" applyFill="1" applyBorder="1" applyProtection="1"/>
    <xf numFmtId="0" fontId="17" fillId="12" borderId="55" xfId="0" applyFont="1" applyFill="1" applyBorder="1" applyProtection="1"/>
    <xf numFmtId="3" fontId="17" fillId="12" borderId="16" xfId="0" applyNumberFormat="1" applyFont="1" applyFill="1" applyBorder="1" applyProtection="1"/>
    <xf numFmtId="3" fontId="17" fillId="12" borderId="18" xfId="0" applyNumberFormat="1" applyFont="1" applyFill="1" applyBorder="1" applyProtection="1"/>
    <xf numFmtId="3" fontId="17" fillId="12" borderId="89" xfId="0" applyNumberFormat="1" applyFont="1" applyFill="1" applyBorder="1" applyProtection="1"/>
    <xf numFmtId="3" fontId="17" fillId="12" borderId="15" xfId="0" applyNumberFormat="1" applyFont="1" applyFill="1" applyBorder="1" applyProtection="1"/>
    <xf numFmtId="3" fontId="17" fillId="12" borderId="27" xfId="0" applyNumberFormat="1" applyFont="1" applyFill="1" applyBorder="1" applyProtection="1"/>
    <xf numFmtId="3" fontId="17" fillId="12" borderId="29" xfId="0" applyNumberFormat="1" applyFont="1" applyFill="1" applyBorder="1" applyProtection="1"/>
    <xf numFmtId="3" fontId="17" fillId="12" borderId="34" xfId="0" applyNumberFormat="1" applyFont="1" applyFill="1" applyBorder="1" applyProtection="1"/>
    <xf numFmtId="0" fontId="25" fillId="12" borderId="47" xfId="0" applyFont="1" applyFill="1" applyBorder="1" applyProtection="1"/>
    <xf numFmtId="0" fontId="22" fillId="12" borderId="57" xfId="0" applyFont="1" applyFill="1" applyBorder="1" applyProtection="1"/>
    <xf numFmtId="174" fontId="17" fillId="12" borderId="76" xfId="0" applyNumberFormat="1" applyFont="1" applyFill="1" applyBorder="1" applyAlignment="1" applyProtection="1">
      <alignment horizontal="centerContinuous"/>
    </xf>
    <xf numFmtId="0" fontId="17" fillId="12" borderId="77" xfId="0" applyFont="1" applyFill="1" applyBorder="1" applyAlignment="1" applyProtection="1">
      <alignment horizontal="centerContinuous"/>
    </xf>
    <xf numFmtId="174" fontId="17" fillId="12" borderId="76" xfId="0" applyNumberFormat="1" applyFont="1" applyFill="1" applyBorder="1" applyProtection="1"/>
    <xf numFmtId="175" fontId="17" fillId="12" borderId="77" xfId="0" applyNumberFormat="1" applyFont="1" applyFill="1" applyBorder="1" applyAlignment="1" applyProtection="1">
      <alignment horizontal="right"/>
    </xf>
    <xf numFmtId="0" fontId="17" fillId="12" borderId="79" xfId="0" applyFont="1" applyFill="1" applyBorder="1" applyProtection="1"/>
    <xf numFmtId="174" fontId="17" fillId="12" borderId="38" xfId="0" applyNumberFormat="1" applyFont="1" applyFill="1" applyBorder="1" applyProtection="1"/>
    <xf numFmtId="175" fontId="17" fillId="12" borderId="39" xfId="0" applyNumberFormat="1" applyFont="1" applyFill="1" applyBorder="1" applyProtection="1"/>
    <xf numFmtId="0" fontId="17" fillId="12" borderId="72" xfId="0" applyFont="1" applyFill="1" applyBorder="1" applyProtection="1"/>
    <xf numFmtId="0" fontId="17" fillId="12" borderId="23" xfId="0" applyFont="1" applyFill="1" applyBorder="1" applyProtection="1"/>
    <xf numFmtId="174" fontId="17" fillId="12" borderId="13" xfId="0" applyNumberFormat="1" applyFont="1" applyFill="1" applyBorder="1" applyProtection="1"/>
    <xf numFmtId="0" fontId="17" fillId="12" borderId="99" xfId="0" applyFont="1" applyFill="1" applyBorder="1" applyProtection="1"/>
    <xf numFmtId="0" fontId="17" fillId="12" borderId="42" xfId="0" applyFont="1" applyFill="1" applyBorder="1" applyProtection="1"/>
    <xf numFmtId="174" fontId="17" fillId="12" borderId="66" xfId="0" applyNumberFormat="1" applyFont="1" applyFill="1" applyBorder="1" applyProtection="1"/>
    <xf numFmtId="175" fontId="17" fillId="12" borderId="91" xfId="0" applyNumberFormat="1" applyFont="1" applyFill="1" applyBorder="1" applyProtection="1"/>
    <xf numFmtId="174" fontId="17" fillId="12" borderId="28" xfId="0" applyNumberFormat="1" applyFont="1" applyFill="1" applyBorder="1" applyProtection="1"/>
    <xf numFmtId="174" fontId="20" fillId="12" borderId="55" xfId="0" applyNumberFormat="1" applyFont="1" applyFill="1" applyBorder="1" applyProtection="1"/>
    <xf numFmtId="174" fontId="20" fillId="12" borderId="57" xfId="0" applyNumberFormat="1" applyFont="1" applyFill="1" applyBorder="1" applyProtection="1"/>
    <xf numFmtId="174" fontId="20" fillId="12" borderId="56" xfId="0" applyNumberFormat="1" applyFont="1" applyFill="1" applyBorder="1" applyProtection="1"/>
    <xf numFmtId="0" fontId="22" fillId="12" borderId="185" xfId="0" applyFont="1" applyFill="1" applyBorder="1" applyAlignment="1" applyProtection="1">
      <alignment horizontal="center"/>
    </xf>
    <xf numFmtId="0" fontId="22" fillId="12" borderId="165" xfId="0" applyFont="1" applyFill="1" applyBorder="1" applyAlignment="1" applyProtection="1">
      <alignment horizontal="center"/>
    </xf>
    <xf numFmtId="0" fontId="22" fillId="12" borderId="185" xfId="0" applyFont="1" applyFill="1" applyBorder="1" applyAlignment="1" applyProtection="1">
      <alignment horizontal="centerContinuous"/>
    </xf>
    <xf numFmtId="0" fontId="22" fillId="12" borderId="167" xfId="0" applyFont="1" applyFill="1" applyBorder="1" applyAlignment="1" applyProtection="1">
      <alignment horizontal="centerContinuous"/>
    </xf>
    <xf numFmtId="0" fontId="22" fillId="12" borderId="165" xfId="0" applyFont="1" applyFill="1" applyBorder="1" applyAlignment="1" applyProtection="1">
      <alignment horizontal="centerContinuous"/>
    </xf>
    <xf numFmtId="0" fontId="22" fillId="12" borderId="174" xfId="0" applyFont="1" applyFill="1" applyBorder="1" applyAlignment="1" applyProtection="1">
      <alignment horizontal="centerContinuous"/>
    </xf>
    <xf numFmtId="0" fontId="22" fillId="12" borderId="58" xfId="0" applyFont="1" applyFill="1" applyBorder="1" applyProtection="1"/>
    <xf numFmtId="0" fontId="22" fillId="12" borderId="133" xfId="0" applyFont="1" applyFill="1" applyBorder="1" applyAlignment="1" applyProtection="1">
      <alignment horizontal="center"/>
    </xf>
    <xf numFmtId="0" fontId="22" fillId="12" borderId="88" xfId="0" applyFont="1" applyFill="1" applyBorder="1" applyAlignment="1" applyProtection="1">
      <alignment horizontal="center"/>
    </xf>
    <xf numFmtId="0" fontId="22" fillId="12" borderId="126" xfId="0" applyFont="1" applyFill="1" applyBorder="1" applyAlignment="1" applyProtection="1">
      <alignment horizontal="center"/>
    </xf>
    <xf numFmtId="0" fontId="22" fillId="12" borderId="162" xfId="0" applyFont="1" applyFill="1" applyBorder="1" applyAlignment="1" applyProtection="1">
      <alignment horizontal="center"/>
    </xf>
    <xf numFmtId="0" fontId="17" fillId="12" borderId="80" xfId="0" applyFont="1" applyFill="1" applyBorder="1" applyAlignment="1" applyProtection="1">
      <alignment horizontal="center" vertical="center"/>
    </xf>
    <xf numFmtId="0" fontId="17" fillId="12" borderId="78" xfId="0" applyFont="1" applyFill="1" applyBorder="1" applyProtection="1"/>
    <xf numFmtId="0" fontId="17" fillId="12" borderId="83" xfId="0" applyFont="1" applyFill="1" applyBorder="1" applyProtection="1"/>
    <xf numFmtId="0" fontId="17" fillId="12" borderId="82" xfId="0" applyFont="1" applyFill="1" applyBorder="1" applyProtection="1"/>
    <xf numFmtId="0" fontId="17" fillId="12" borderId="85" xfId="0" applyFont="1" applyFill="1" applyBorder="1" applyProtection="1"/>
    <xf numFmtId="3" fontId="17" fillId="12" borderId="20" xfId="0" applyNumberFormat="1" applyFont="1" applyFill="1" applyBorder="1" applyProtection="1"/>
    <xf numFmtId="171" fontId="17" fillId="12" borderId="18" xfId="2" applyNumberFormat="1" applyFont="1" applyFill="1" applyBorder="1" applyProtection="1"/>
    <xf numFmtId="0" fontId="17" fillId="12" borderId="167" xfId="0" applyFont="1" applyFill="1" applyBorder="1" applyProtection="1"/>
    <xf numFmtId="3" fontId="17" fillId="12" borderId="16" xfId="0" applyNumberFormat="1" applyFont="1" applyFill="1" applyBorder="1" applyAlignment="1" applyProtection="1">
      <alignment horizontal="right"/>
    </xf>
    <xf numFmtId="0" fontId="22" fillId="12" borderId="78" xfId="0" applyFont="1" applyFill="1" applyBorder="1" applyProtection="1"/>
    <xf numFmtId="0" fontId="22" fillId="12" borderId="83" xfId="0" applyFont="1" applyFill="1" applyBorder="1" applyProtection="1"/>
    <xf numFmtId="0" fontId="22" fillId="12" borderId="18" xfId="0" applyFont="1" applyFill="1" applyBorder="1" applyProtection="1"/>
    <xf numFmtId="0" fontId="17" fillId="12" borderId="83" xfId="0" applyFont="1" applyFill="1" applyBorder="1" applyAlignment="1" applyProtection="1">
      <alignment horizontal="left"/>
    </xf>
    <xf numFmtId="0" fontId="17" fillId="12" borderId="85" xfId="0" applyFont="1" applyFill="1" applyBorder="1" applyAlignment="1" applyProtection="1">
      <alignment horizontal="left"/>
    </xf>
    <xf numFmtId="0" fontId="17" fillId="12" borderId="25" xfId="0" applyFont="1" applyFill="1" applyBorder="1" applyAlignment="1" applyProtection="1">
      <alignment horizontal="left"/>
    </xf>
    <xf numFmtId="0" fontId="17" fillId="12" borderId="23" xfId="0" applyFont="1" applyFill="1" applyBorder="1" applyAlignment="1" applyProtection="1">
      <alignment horizontal="left"/>
    </xf>
    <xf numFmtId="0" fontId="17" fillId="12" borderId="42" xfId="0" applyFont="1" applyFill="1" applyBorder="1" applyAlignment="1" applyProtection="1">
      <alignment horizontal="left"/>
    </xf>
    <xf numFmtId="0" fontId="17" fillId="12" borderId="47" xfId="0" applyFont="1" applyFill="1" applyBorder="1" applyAlignment="1" applyProtection="1">
      <alignment horizontal="left"/>
    </xf>
    <xf numFmtId="0" fontId="22" fillId="12" borderId="83" xfId="0" applyFont="1" applyFill="1" applyBorder="1" applyAlignment="1" applyProtection="1">
      <alignment horizontal="left"/>
    </xf>
    <xf numFmtId="3" fontId="17" fillId="12" borderId="92" xfId="0" applyNumberFormat="1" applyFont="1" applyFill="1" applyBorder="1" applyProtection="1"/>
    <xf numFmtId="0" fontId="17" fillId="12" borderId="108" xfId="0" applyFont="1" applyFill="1" applyBorder="1" applyAlignment="1" applyProtection="1">
      <alignment horizontal="center" vertical="center"/>
    </xf>
    <xf numFmtId="0" fontId="22" fillId="12" borderId="76" xfId="0" applyFont="1" applyFill="1" applyBorder="1" applyProtection="1"/>
    <xf numFmtId="0" fontId="22" fillId="12" borderId="77" xfId="0" applyFont="1" applyFill="1" applyBorder="1" applyProtection="1"/>
    <xf numFmtId="3" fontId="22" fillId="12" borderId="76" xfId="0" applyNumberFormat="1" applyFont="1" applyFill="1" applyBorder="1" applyProtection="1"/>
    <xf numFmtId="3" fontId="22" fillId="12" borderId="86" xfId="0" applyNumberFormat="1" applyFont="1" applyFill="1" applyBorder="1" applyProtection="1"/>
    <xf numFmtId="3" fontId="22" fillId="12" borderId="114" xfId="0" applyNumberFormat="1" applyFont="1" applyFill="1" applyBorder="1" applyProtection="1"/>
    <xf numFmtId="0" fontId="22" fillId="12" borderId="54" xfId="0" applyFont="1" applyFill="1" applyBorder="1" applyProtection="1"/>
    <xf numFmtId="0" fontId="22" fillId="12" borderId="59" xfId="0" applyFont="1" applyFill="1" applyBorder="1" applyProtection="1"/>
    <xf numFmtId="0" fontId="17" fillId="12" borderId="44" xfId="0" applyFont="1" applyFill="1" applyBorder="1" applyAlignment="1" applyProtection="1">
      <alignment horizontal="center" vertical="center"/>
    </xf>
    <xf numFmtId="0" fontId="22" fillId="12" borderId="63" xfId="0" applyFont="1" applyFill="1" applyBorder="1" applyAlignment="1" applyProtection="1">
      <alignment vertical="center" wrapText="1"/>
    </xf>
    <xf numFmtId="0" fontId="17" fillId="12" borderId="110" xfId="0" applyFont="1" applyFill="1" applyBorder="1" applyAlignment="1" applyProtection="1">
      <alignment horizontal="center" vertical="center"/>
    </xf>
    <xf numFmtId="0" fontId="22" fillId="12" borderId="67" xfId="0" applyFont="1" applyFill="1" applyBorder="1" applyAlignment="1" applyProtection="1">
      <alignment vertical="center" wrapText="1"/>
    </xf>
    <xf numFmtId="0" fontId="17" fillId="12" borderId="95" xfId="0" applyFont="1" applyFill="1" applyBorder="1" applyProtection="1"/>
    <xf numFmtId="0" fontId="17" fillId="12" borderId="129" xfId="0" applyFont="1" applyFill="1" applyBorder="1" applyAlignment="1" applyProtection="1">
      <alignment horizontal="center" vertical="center"/>
    </xf>
    <xf numFmtId="0" fontId="22" fillId="12" borderId="186" xfId="0" applyFont="1" applyFill="1" applyBorder="1" applyAlignment="1" applyProtection="1">
      <alignment horizontal="centerContinuous"/>
    </xf>
    <xf numFmtId="0" fontId="17" fillId="12" borderId="81" xfId="0" applyFont="1" applyFill="1" applyBorder="1" applyAlignment="1" applyProtection="1">
      <alignment horizontal="center" vertical="center"/>
    </xf>
    <xf numFmtId="0" fontId="22" fillId="12" borderId="155" xfId="0" applyFont="1" applyFill="1" applyBorder="1" applyAlignment="1" applyProtection="1">
      <alignment horizontal="center"/>
    </xf>
    <xf numFmtId="3" fontId="17" fillId="12" borderId="19" xfId="0" applyNumberFormat="1" applyFont="1" applyFill="1" applyBorder="1" applyProtection="1"/>
    <xf numFmtId="3" fontId="17" fillId="12" borderId="12" xfId="0" applyNumberFormat="1" applyFont="1" applyFill="1" applyBorder="1" applyProtection="1"/>
    <xf numFmtId="3" fontId="17" fillId="12" borderId="17" xfId="0" applyNumberFormat="1" applyFont="1" applyFill="1" applyBorder="1" applyProtection="1"/>
    <xf numFmtId="3" fontId="17" fillId="12" borderId="32" xfId="0" applyNumberFormat="1" applyFont="1" applyFill="1" applyBorder="1" applyProtection="1"/>
    <xf numFmtId="3" fontId="22" fillId="12" borderId="87" xfId="0" applyNumberFormat="1" applyFont="1" applyFill="1" applyBorder="1" applyProtection="1"/>
    <xf numFmtId="0" fontId="17" fillId="12" borderId="118" xfId="0" applyFont="1" applyFill="1" applyBorder="1" applyProtection="1"/>
    <xf numFmtId="0" fontId="17" fillId="12" borderId="127" xfId="0" applyFont="1" applyFill="1" applyBorder="1" applyProtection="1"/>
    <xf numFmtId="0" fontId="17" fillId="12" borderId="128" xfId="0" applyFont="1" applyFill="1" applyBorder="1" applyProtection="1"/>
    <xf numFmtId="0" fontId="17" fillId="12" borderId="119" xfId="0" applyFont="1" applyFill="1" applyBorder="1" applyProtection="1"/>
    <xf numFmtId="0" fontId="17" fillId="12" borderId="120" xfId="0" applyFont="1" applyFill="1" applyBorder="1" applyProtection="1"/>
    <xf numFmtId="0" fontId="22" fillId="12" borderId="106" xfId="0" applyFont="1" applyFill="1" applyBorder="1" applyAlignment="1" applyProtection="1">
      <alignment vertical="center"/>
    </xf>
    <xf numFmtId="0" fontId="22" fillId="12" borderId="104" xfId="0" applyFont="1" applyFill="1" applyBorder="1" applyAlignment="1" applyProtection="1">
      <alignment vertical="center" wrapText="1"/>
    </xf>
    <xf numFmtId="0" fontId="22" fillId="12" borderId="112" xfId="0" applyFont="1" applyFill="1" applyBorder="1" applyAlignment="1" applyProtection="1">
      <alignment vertical="center" wrapText="1"/>
    </xf>
    <xf numFmtId="0" fontId="22" fillId="12" borderId="58" xfId="0" applyFont="1" applyFill="1" applyBorder="1" applyAlignment="1" applyProtection="1">
      <alignment horizontal="centerContinuous"/>
    </xf>
    <xf numFmtId="0" fontId="22" fillId="12" borderId="67" xfId="0" applyFont="1" applyFill="1" applyBorder="1" applyAlignment="1" applyProtection="1">
      <alignment horizontal="centerContinuous"/>
    </xf>
    <xf numFmtId="0" fontId="17" fillId="12" borderId="111" xfId="0" applyFont="1" applyFill="1" applyBorder="1" applyAlignment="1" applyProtection="1">
      <alignment horizontal="center" vertical="center"/>
    </xf>
    <xf numFmtId="0" fontId="22" fillId="12" borderId="100" xfId="0" applyFont="1" applyFill="1" applyBorder="1" applyProtection="1"/>
    <xf numFmtId="0" fontId="22" fillId="12" borderId="50" xfId="0" applyFont="1" applyFill="1" applyBorder="1" applyProtection="1"/>
    <xf numFmtId="3" fontId="22" fillId="12" borderId="50" xfId="0" applyNumberFormat="1" applyFont="1" applyFill="1" applyBorder="1" applyProtection="1"/>
    <xf numFmtId="3" fontId="22" fillId="12" borderId="51" xfId="0" applyNumberFormat="1" applyFont="1" applyFill="1" applyBorder="1" applyProtection="1"/>
    <xf numFmtId="0" fontId="22" fillId="12" borderId="99" xfId="0" applyFont="1" applyFill="1" applyBorder="1" applyProtection="1"/>
    <xf numFmtId="0" fontId="22" fillId="12" borderId="42" xfId="0" applyFont="1" applyFill="1" applyBorder="1" applyProtection="1"/>
    <xf numFmtId="3" fontId="22" fillId="12" borderId="42" xfId="0" applyNumberFormat="1" applyFont="1" applyFill="1" applyBorder="1" applyAlignment="1" applyProtection="1">
      <alignment horizontal="left"/>
    </xf>
    <xf numFmtId="171" fontId="22" fillId="12" borderId="20" xfId="2" applyNumberFormat="1" applyFont="1" applyFill="1" applyBorder="1" applyAlignment="1" applyProtection="1"/>
    <xf numFmtId="3" fontId="17" fillId="12" borderId="42" xfId="0" applyNumberFormat="1" applyFont="1" applyFill="1" applyBorder="1" applyProtection="1"/>
    <xf numFmtId="3" fontId="17" fillId="12" borderId="120" xfId="0" applyNumberFormat="1" applyFont="1" applyFill="1" applyBorder="1" applyProtection="1"/>
    <xf numFmtId="3" fontId="17" fillId="0" borderId="119" xfId="0" applyNumberFormat="1" applyFont="1" applyBorder="1" applyAlignment="1" applyProtection="1">
      <alignment horizontal="right"/>
      <protection locked="0"/>
    </xf>
    <xf numFmtId="1" fontId="17" fillId="12" borderId="81" xfId="0" applyNumberFormat="1" applyFont="1" applyFill="1" applyBorder="1" applyAlignment="1" applyProtection="1">
      <alignment horizontal="center" vertical="center"/>
    </xf>
    <xf numFmtId="3" fontId="17" fillId="0" borderId="127" xfId="0" applyNumberFormat="1" applyFont="1" applyBorder="1" applyAlignment="1" applyProtection="1">
      <alignment horizontal="right"/>
      <protection locked="0"/>
    </xf>
    <xf numFmtId="3" fontId="17" fillId="0" borderId="13" xfId="0" applyNumberFormat="1" applyFont="1" applyBorder="1" applyAlignment="1" applyProtection="1">
      <alignment horizontal="right"/>
      <protection locked="0"/>
    </xf>
    <xf numFmtId="3" fontId="17" fillId="0" borderId="28" xfId="0" applyNumberFormat="1" applyFont="1" applyBorder="1" applyAlignment="1" applyProtection="1">
      <alignment horizontal="right"/>
      <protection locked="0"/>
    </xf>
    <xf numFmtId="1" fontId="17" fillId="12" borderId="129" xfId="0" applyNumberFormat="1" applyFont="1" applyFill="1" applyBorder="1" applyAlignment="1" applyProtection="1">
      <alignment horizontal="center" vertical="center"/>
    </xf>
    <xf numFmtId="1" fontId="17" fillId="12" borderId="111" xfId="0" applyNumberFormat="1" applyFont="1" applyFill="1" applyBorder="1" applyAlignment="1" applyProtection="1">
      <alignment horizontal="center" vertical="center"/>
    </xf>
    <xf numFmtId="1" fontId="12" fillId="12" borderId="110" xfId="0" applyNumberFormat="1" applyFont="1" applyFill="1" applyBorder="1" applyAlignment="1" applyProtection="1">
      <alignment horizontal="center" vertical="center"/>
    </xf>
    <xf numFmtId="1" fontId="12" fillId="12" borderId="44" xfId="0" applyNumberFormat="1" applyFont="1" applyFill="1" applyBorder="1" applyAlignment="1" applyProtection="1">
      <alignment horizontal="center" vertical="center"/>
    </xf>
    <xf numFmtId="0" fontId="21" fillId="12" borderId="59" xfId="0" applyFont="1" applyFill="1" applyBorder="1" applyProtection="1"/>
    <xf numFmtId="0" fontId="21" fillId="12" borderId="58" xfId="0" applyFont="1" applyFill="1" applyBorder="1" applyProtection="1"/>
    <xf numFmtId="0" fontId="21" fillId="12" borderId="88" xfId="0" applyFont="1" applyFill="1" applyBorder="1" applyProtection="1"/>
    <xf numFmtId="0" fontId="21" fillId="12" borderId="133" xfId="0" applyFont="1" applyFill="1" applyBorder="1" applyAlignment="1" applyProtection="1">
      <alignment horizontal="center"/>
    </xf>
    <xf numFmtId="0" fontId="21" fillId="12" borderId="67" xfId="0" applyFont="1" applyFill="1" applyBorder="1" applyAlignment="1" applyProtection="1">
      <alignment horizontal="center"/>
    </xf>
    <xf numFmtId="0" fontId="12" fillId="12" borderId="57" xfId="0" applyFont="1" applyFill="1" applyBorder="1" applyAlignment="1" applyProtection="1">
      <alignment horizontal="center"/>
    </xf>
    <xf numFmtId="0" fontId="12" fillId="12" borderId="56" xfId="0" applyFont="1" applyFill="1" applyBorder="1" applyProtection="1"/>
    <xf numFmtId="0" fontId="12" fillId="12" borderId="77" xfId="0" applyFont="1" applyFill="1" applyBorder="1" applyAlignment="1" applyProtection="1">
      <alignment horizontal="center"/>
    </xf>
    <xf numFmtId="3" fontId="21" fillId="12" borderId="76" xfId="0" applyNumberFormat="1" applyFont="1" applyFill="1" applyBorder="1" applyProtection="1"/>
    <xf numFmtId="0" fontId="17" fillId="12" borderId="98" xfId="0" quotePrefix="1" applyFont="1" applyFill="1" applyBorder="1" applyAlignment="1" applyProtection="1">
      <alignment horizontal="center"/>
    </xf>
    <xf numFmtId="0" fontId="17" fillId="12" borderId="39" xfId="0" applyFont="1" applyFill="1" applyBorder="1" applyAlignment="1" applyProtection="1">
      <alignment horizontal="center"/>
    </xf>
    <xf numFmtId="0" fontId="17" fillId="12" borderId="62" xfId="0" quotePrefix="1" applyFont="1" applyFill="1" applyBorder="1" applyAlignment="1" applyProtection="1">
      <alignment horizontal="center"/>
    </xf>
    <xf numFmtId="0" fontId="17" fillId="12" borderId="27" xfId="0" applyFont="1" applyFill="1" applyBorder="1" applyAlignment="1" applyProtection="1">
      <alignment horizontal="center"/>
    </xf>
    <xf numFmtId="0" fontId="17" fillId="12" borderId="62" xfId="0" quotePrefix="1" applyFont="1" applyFill="1" applyBorder="1" applyAlignment="1" applyProtection="1">
      <alignment horizontal="center" vertical="center"/>
    </xf>
    <xf numFmtId="0" fontId="17" fillId="12" borderId="27" xfId="0" applyFont="1" applyFill="1" applyBorder="1" applyAlignment="1" applyProtection="1">
      <alignment horizontal="center" vertical="center"/>
    </xf>
    <xf numFmtId="0" fontId="17" fillId="12" borderId="183" xfId="0" quotePrefix="1" applyFont="1" applyFill="1" applyBorder="1" applyAlignment="1" applyProtection="1">
      <alignment horizontal="center"/>
    </xf>
    <xf numFmtId="0" fontId="17" fillId="12" borderId="29" xfId="0" applyFont="1" applyFill="1" applyBorder="1" applyAlignment="1" applyProtection="1">
      <alignment horizontal="center"/>
    </xf>
    <xf numFmtId="0" fontId="17" fillId="12" borderId="5" xfId="0" quotePrefix="1" applyFont="1" applyFill="1" applyBorder="1" applyAlignment="1" applyProtection="1">
      <alignment horizontal="center"/>
    </xf>
    <xf numFmtId="0" fontId="17" fillId="12" borderId="26" xfId="0" quotePrefix="1" applyFont="1" applyFill="1" applyBorder="1" applyAlignment="1" applyProtection="1">
      <alignment horizontal="center"/>
    </xf>
    <xf numFmtId="0" fontId="17" fillId="12" borderId="89" xfId="0" applyFont="1" applyFill="1" applyBorder="1" applyAlignment="1" applyProtection="1">
      <alignment horizontal="center"/>
    </xf>
    <xf numFmtId="0" fontId="22" fillId="12" borderId="101" xfId="0" quotePrefix="1" applyFont="1" applyFill="1" applyBorder="1" applyAlignment="1" applyProtection="1">
      <alignment horizontal="center"/>
    </xf>
    <xf numFmtId="0" fontId="17" fillId="12" borderId="187" xfId="0" applyFont="1" applyFill="1" applyBorder="1" applyAlignment="1" applyProtection="1">
      <alignment horizontal="center"/>
    </xf>
    <xf numFmtId="3" fontId="22" fillId="12" borderId="168" xfId="0" applyNumberFormat="1" applyFont="1" applyFill="1" applyBorder="1" applyProtection="1"/>
    <xf numFmtId="3" fontId="30" fillId="12" borderId="38" xfId="1" applyNumberFormat="1" applyFont="1" applyFill="1" applyBorder="1" applyProtection="1"/>
    <xf numFmtId="3" fontId="30" fillId="12" borderId="128" xfId="1" applyNumberFormat="1" applyFont="1" applyFill="1" applyBorder="1" applyProtection="1"/>
    <xf numFmtId="3" fontId="17" fillId="12" borderId="13" xfId="0" applyNumberFormat="1" applyFont="1" applyFill="1" applyBorder="1" applyProtection="1"/>
    <xf numFmtId="3" fontId="17" fillId="12" borderId="119" xfId="0" applyNumberFormat="1" applyFont="1" applyFill="1" applyBorder="1" applyProtection="1"/>
    <xf numFmtId="3" fontId="17" fillId="12" borderId="38" xfId="0" applyNumberFormat="1" applyFont="1" applyFill="1" applyBorder="1" applyAlignment="1" applyProtection="1">
      <alignment horizontal="right"/>
    </xf>
    <xf numFmtId="3" fontId="17" fillId="12" borderId="128" xfId="0" applyNumberFormat="1" applyFont="1" applyFill="1" applyBorder="1" applyAlignment="1" applyProtection="1">
      <alignment horizontal="right"/>
    </xf>
    <xf numFmtId="3" fontId="17" fillId="12" borderId="28" xfId="0" applyNumberFormat="1" applyFont="1" applyFill="1" applyBorder="1" applyAlignment="1" applyProtection="1">
      <alignment horizontal="right"/>
    </xf>
    <xf numFmtId="3" fontId="17" fillId="12" borderId="127" xfId="0" applyNumberFormat="1" applyFont="1" applyFill="1" applyBorder="1" applyAlignment="1" applyProtection="1">
      <alignment horizontal="right"/>
    </xf>
    <xf numFmtId="0" fontId="17" fillId="12" borderId="131" xfId="0" applyFont="1" applyFill="1" applyBorder="1" applyAlignment="1" applyProtection="1">
      <alignment horizontal="center" vertical="center"/>
    </xf>
    <xf numFmtId="0" fontId="22" fillId="12" borderId="134" xfId="0" applyFont="1" applyFill="1" applyBorder="1" applyProtection="1"/>
    <xf numFmtId="0" fontId="22" fillId="12" borderId="135" xfId="0" applyFont="1" applyFill="1" applyBorder="1" applyProtection="1"/>
    <xf numFmtId="4" fontId="22" fillId="12" borderId="137" xfId="0" applyNumberFormat="1" applyFont="1" applyFill="1" applyBorder="1" applyAlignment="1" applyProtection="1">
      <alignment horizontal="right"/>
    </xf>
    <xf numFmtId="0" fontId="22" fillId="12" borderId="135" xfId="0" applyFont="1" applyFill="1" applyBorder="1" applyAlignment="1" applyProtection="1">
      <alignment horizontal="centerContinuous"/>
    </xf>
    <xf numFmtId="0" fontId="22" fillId="12" borderId="136" xfId="0" applyFont="1" applyFill="1" applyBorder="1" applyAlignment="1" applyProtection="1">
      <alignment horizontal="centerContinuous"/>
    </xf>
    <xf numFmtId="165" fontId="17" fillId="0" borderId="38" xfId="0" applyNumberFormat="1" applyFont="1" applyFill="1" applyBorder="1" applyAlignment="1" applyProtection="1">
      <protection locked="0"/>
    </xf>
    <xf numFmtId="0" fontId="17" fillId="12" borderId="110" xfId="0" applyFont="1" applyFill="1" applyBorder="1" applyAlignment="1" applyProtection="1">
      <alignment horizontal="center"/>
    </xf>
    <xf numFmtId="165" fontId="17" fillId="0" borderId="133" xfId="0" applyNumberFormat="1" applyFont="1" applyFill="1" applyBorder="1" applyAlignment="1" applyProtection="1">
      <protection locked="0"/>
    </xf>
    <xf numFmtId="166" fontId="17" fillId="0" borderId="126" xfId="0" applyNumberFormat="1" applyFont="1" applyFill="1" applyBorder="1" applyAlignment="1" applyProtection="1">
      <protection locked="0"/>
    </xf>
    <xf numFmtId="165" fontId="17" fillId="0" borderId="126" xfId="0" applyNumberFormat="1" applyFont="1" applyFill="1" applyBorder="1" applyAlignment="1" applyProtection="1">
      <protection locked="0"/>
    </xf>
    <xf numFmtId="3" fontId="17" fillId="0" borderId="39" xfId="0" quotePrefix="1" applyNumberFormat="1" applyFont="1" applyFill="1" applyBorder="1" applyAlignment="1" applyProtection="1">
      <alignment horizontal="right"/>
      <protection locked="0"/>
    </xf>
    <xf numFmtId="165" fontId="17" fillId="0" borderId="40" xfId="0" applyNumberFormat="1" applyFont="1" applyFill="1" applyBorder="1" applyAlignment="1" applyProtection="1">
      <protection locked="0"/>
    </xf>
    <xf numFmtId="168" fontId="17" fillId="0" borderId="34" xfId="0" applyNumberFormat="1" applyFont="1" applyFill="1" applyBorder="1" applyAlignment="1" applyProtection="1">
      <protection locked="0"/>
    </xf>
    <xf numFmtId="3" fontId="17" fillId="0" borderId="38" xfId="0" applyNumberFormat="1" applyFont="1" applyFill="1" applyBorder="1" applyAlignment="1" applyProtection="1">
      <protection locked="0"/>
    </xf>
    <xf numFmtId="3" fontId="17" fillId="3" borderId="28" xfId="0" applyNumberFormat="1" applyFont="1" applyFill="1" applyBorder="1" applyAlignment="1" applyProtection="1">
      <protection locked="0"/>
    </xf>
    <xf numFmtId="168" fontId="17" fillId="0" borderId="16" xfId="0" applyNumberFormat="1" applyFont="1" applyFill="1" applyBorder="1" applyAlignment="1" applyProtection="1">
      <protection locked="0"/>
    </xf>
    <xf numFmtId="0" fontId="35" fillId="12" borderId="106" xfId="0" applyFont="1" applyFill="1" applyBorder="1" applyAlignment="1" applyProtection="1">
      <alignment horizontal="centerContinuous"/>
    </xf>
    <xf numFmtId="1" fontId="22" fillId="13" borderId="51" xfId="0" applyNumberFormat="1" applyFont="1" applyFill="1" applyBorder="1" applyAlignment="1" applyProtection="1">
      <alignment horizontal="center" vertical="center"/>
      <protection locked="0"/>
    </xf>
    <xf numFmtId="3" fontId="22" fillId="12" borderId="150" xfId="0" applyNumberFormat="1" applyFont="1" applyFill="1" applyBorder="1" applyAlignment="1" applyProtection="1">
      <alignment horizontal="center"/>
    </xf>
    <xf numFmtId="3" fontId="22" fillId="12" borderId="113" xfId="0" applyNumberFormat="1" applyFont="1" applyFill="1" applyBorder="1" applyAlignment="1" applyProtection="1">
      <alignment horizontal="center"/>
    </xf>
    <xf numFmtId="3" fontId="14" fillId="0" borderId="124" xfId="0" applyNumberFormat="1" applyFont="1" applyFill="1" applyBorder="1" applyProtection="1">
      <protection locked="0"/>
    </xf>
    <xf numFmtId="3" fontId="14" fillId="13" borderId="30" xfId="0" applyNumberFormat="1" applyFont="1" applyFill="1" applyBorder="1" applyAlignment="1" applyProtection="1">
      <protection locked="0"/>
    </xf>
    <xf numFmtId="49" fontId="21" fillId="12" borderId="53" xfId="0" applyNumberFormat="1" applyFont="1" applyFill="1" applyBorder="1" applyProtection="1"/>
    <xf numFmtId="49" fontId="21" fillId="12" borderId="88" xfId="0" applyNumberFormat="1" applyFont="1" applyFill="1" applyBorder="1" applyAlignment="1" applyProtection="1">
      <alignment horizontal="center" vertical="center"/>
    </xf>
    <xf numFmtId="3" fontId="21" fillId="12" borderId="162" xfId="0" applyNumberFormat="1" applyFont="1" applyFill="1" applyBorder="1" applyProtection="1"/>
    <xf numFmtId="3" fontId="21" fillId="12" borderId="24" xfId="0" applyNumberFormat="1" applyFont="1" applyFill="1" applyBorder="1" applyAlignment="1" applyProtection="1">
      <alignment horizontal="right"/>
    </xf>
    <xf numFmtId="0" fontId="21" fillId="12" borderId="78" xfId="0" applyFont="1" applyFill="1" applyBorder="1" applyAlignment="1" applyProtection="1">
      <alignment horizontal="left" vertical="center"/>
    </xf>
    <xf numFmtId="0" fontId="21" fillId="12" borderId="89" xfId="0" applyFont="1" applyFill="1" applyBorder="1" applyAlignment="1" applyProtection="1">
      <alignment horizontal="center" vertical="center"/>
    </xf>
    <xf numFmtId="3" fontId="21" fillId="12" borderId="18" xfId="0" applyNumberFormat="1" applyFont="1" applyFill="1" applyBorder="1" applyProtection="1"/>
    <xf numFmtId="49" fontId="21" fillId="12" borderId="46" xfId="0" applyNumberFormat="1" applyFont="1" applyFill="1" applyBorder="1" applyProtection="1"/>
    <xf numFmtId="49" fontId="21" fillId="12" borderId="91" xfId="0" applyNumberFormat="1" applyFont="1" applyFill="1" applyBorder="1" applyAlignment="1" applyProtection="1">
      <alignment horizontal="center" vertical="center"/>
    </xf>
    <xf numFmtId="3" fontId="21" fillId="12" borderId="94" xfId="0" applyNumberFormat="1" applyFont="1" applyFill="1" applyBorder="1" applyProtection="1"/>
    <xf numFmtId="3" fontId="21" fillId="12" borderId="37" xfId="0" applyNumberFormat="1" applyFont="1" applyFill="1" applyBorder="1" applyProtection="1"/>
    <xf numFmtId="3" fontId="21" fillId="12" borderId="21" xfId="0" applyNumberFormat="1" applyFont="1" applyFill="1" applyBorder="1" applyAlignment="1" applyProtection="1">
      <alignment horizontal="right"/>
    </xf>
    <xf numFmtId="0" fontId="17" fillId="12" borderId="188" xfId="0" applyFont="1" applyFill="1" applyBorder="1" applyAlignment="1" applyProtection="1">
      <alignment horizontal="right"/>
    </xf>
    <xf numFmtId="0" fontId="17" fillId="12" borderId="189" xfId="0" applyFont="1" applyFill="1" applyBorder="1" applyProtection="1"/>
    <xf numFmtId="0" fontId="17" fillId="12" borderId="190" xfId="0" applyFont="1" applyFill="1" applyBorder="1" applyProtection="1"/>
    <xf numFmtId="0" fontId="17" fillId="12" borderId="191" xfId="0" applyFont="1" applyFill="1" applyBorder="1" applyProtection="1"/>
    <xf numFmtId="0" fontId="17" fillId="12" borderId="192" xfId="0" applyFont="1" applyFill="1" applyBorder="1" applyProtection="1"/>
    <xf numFmtId="0" fontId="17" fillId="12" borderId="193" xfId="0" applyFont="1" applyFill="1" applyBorder="1" applyProtection="1"/>
    <xf numFmtId="0" fontId="17" fillId="12" borderId="194" xfId="0" applyFont="1" applyFill="1" applyBorder="1" applyProtection="1"/>
    <xf numFmtId="0" fontId="15" fillId="12" borderId="195" xfId="0" applyFont="1" applyFill="1" applyBorder="1" applyProtection="1"/>
    <xf numFmtId="0" fontId="15" fillId="12" borderId="190" xfId="0" applyFont="1" applyFill="1" applyBorder="1" applyProtection="1"/>
    <xf numFmtId="0" fontId="15" fillId="12" borderId="194" xfId="0" applyFont="1" applyFill="1" applyBorder="1" applyProtection="1"/>
    <xf numFmtId="0" fontId="22" fillId="12" borderId="188" xfId="0" applyFont="1" applyFill="1" applyBorder="1" applyAlignment="1" applyProtection="1">
      <alignment horizontal="right"/>
    </xf>
    <xf numFmtId="0" fontId="21" fillId="12" borderId="44" xfId="0" applyFont="1" applyFill="1" applyBorder="1" applyAlignment="1" applyProtection="1">
      <alignment vertical="center"/>
    </xf>
    <xf numFmtId="0" fontId="21" fillId="12" borderId="191" xfId="0" applyFont="1" applyFill="1" applyBorder="1" applyAlignment="1" applyProtection="1">
      <alignment vertical="center"/>
    </xf>
    <xf numFmtId="0" fontId="21" fillId="12" borderId="191" xfId="0" applyFont="1" applyFill="1" applyBorder="1" applyAlignment="1" applyProtection="1">
      <alignment horizontal="left" vertical="center"/>
    </xf>
    <xf numFmtId="0" fontId="21" fillId="12" borderId="175" xfId="0" applyFont="1" applyFill="1" applyBorder="1" applyAlignment="1" applyProtection="1">
      <alignment vertical="center"/>
    </xf>
    <xf numFmtId="3" fontId="21" fillId="12" borderId="64" xfId="0" applyNumberFormat="1" applyFont="1" applyFill="1" applyBorder="1" applyProtection="1"/>
    <xf numFmtId="3" fontId="21" fillId="12" borderId="196" xfId="0" applyNumberFormat="1" applyFont="1" applyFill="1" applyBorder="1" applyProtection="1"/>
    <xf numFmtId="3" fontId="21" fillId="12" borderId="96" xfId="0" applyNumberFormat="1" applyFont="1" applyFill="1" applyBorder="1" applyProtection="1"/>
    <xf numFmtId="3" fontId="21" fillId="12" borderId="69" xfId="0" applyNumberFormat="1" applyFont="1" applyFill="1" applyBorder="1" applyProtection="1"/>
    <xf numFmtId="3" fontId="21" fillId="12" borderId="6" xfId="0" applyNumberFormat="1" applyFont="1" applyFill="1" applyBorder="1" applyProtection="1"/>
    <xf numFmtId="3" fontId="21" fillId="12" borderId="197" xfId="0" applyNumberFormat="1" applyFont="1" applyFill="1" applyBorder="1" applyProtection="1"/>
    <xf numFmtId="4" fontId="17" fillId="0" borderId="15" xfId="0" applyNumberFormat="1" applyFont="1" applyFill="1" applyBorder="1" applyProtection="1">
      <protection locked="0"/>
    </xf>
    <xf numFmtId="3" fontId="17" fillId="12" borderId="38" xfId="0" applyNumberFormat="1" applyFont="1" applyFill="1" applyBorder="1" applyProtection="1"/>
    <xf numFmtId="3" fontId="17" fillId="12" borderId="28" xfId="0" applyNumberFormat="1" applyFont="1" applyFill="1" applyBorder="1" applyProtection="1"/>
    <xf numFmtId="1" fontId="17" fillId="12" borderId="130" xfId="0" applyNumberFormat="1" applyFont="1" applyFill="1" applyBorder="1" applyAlignment="1" applyProtection="1">
      <alignment horizontal="center" vertical="center"/>
    </xf>
    <xf numFmtId="0" fontId="17" fillId="12" borderId="7" xfId="0" quotePrefix="1" applyFont="1" applyFill="1" applyBorder="1" applyAlignment="1" applyProtection="1">
      <alignment horizontal="center"/>
    </xf>
    <xf numFmtId="0" fontId="17" fillId="12" borderId="77" xfId="0" applyFont="1" applyFill="1" applyBorder="1" applyAlignment="1" applyProtection="1">
      <alignment horizontal="center"/>
    </xf>
    <xf numFmtId="3" fontId="17" fillId="12" borderId="76" xfId="0" applyNumberFormat="1" applyFont="1" applyFill="1" applyBorder="1" applyProtection="1"/>
    <xf numFmtId="3" fontId="11" fillId="12" borderId="76" xfId="0" applyNumberFormat="1" applyFont="1" applyFill="1" applyBorder="1" applyProtection="1"/>
    <xf numFmtId="0" fontId="17" fillId="12" borderId="169" xfId="0" quotePrefix="1" applyFont="1" applyFill="1" applyBorder="1" applyAlignment="1" applyProtection="1">
      <alignment horizontal="center"/>
    </xf>
    <xf numFmtId="0" fontId="17" fillId="12" borderId="50" xfId="0" applyFont="1" applyFill="1" applyBorder="1" applyProtection="1"/>
    <xf numFmtId="3" fontId="17" fillId="12" borderId="168" xfId="0" applyNumberFormat="1" applyFont="1" applyFill="1" applyBorder="1" applyProtection="1"/>
    <xf numFmtId="0" fontId="17" fillId="12" borderId="24" xfId="0" quotePrefix="1" applyFont="1" applyFill="1" applyBorder="1" applyAlignment="1" applyProtection="1">
      <alignment horizontal="center"/>
    </xf>
    <xf numFmtId="0" fontId="17" fillId="12" borderId="88" xfId="0" applyFont="1" applyFill="1" applyBorder="1" applyAlignment="1" applyProtection="1">
      <alignment horizontal="center"/>
    </xf>
    <xf numFmtId="3" fontId="17" fillId="12" borderId="133" xfId="0" applyNumberFormat="1" applyFont="1" applyFill="1" applyBorder="1" applyProtection="1"/>
    <xf numFmtId="0" fontId="17" fillId="12" borderId="1" xfId="0" quotePrefix="1" applyFont="1" applyFill="1" applyBorder="1" applyAlignment="1" applyProtection="1">
      <alignment horizontal="center"/>
    </xf>
    <xf numFmtId="3" fontId="30" fillId="12" borderId="13" xfId="1" applyNumberFormat="1" applyFont="1" applyFill="1" applyBorder="1" applyProtection="1"/>
    <xf numFmtId="3" fontId="11" fillId="12" borderId="64" xfId="0" applyNumberFormat="1" applyFont="1" applyFill="1" applyBorder="1" applyProtection="1"/>
    <xf numFmtId="3" fontId="30" fillId="12" borderId="65" xfId="1" applyNumberFormat="1" applyFont="1" applyFill="1" applyBorder="1" applyProtection="1"/>
    <xf numFmtId="3" fontId="30" fillId="12" borderId="4" xfId="1" applyNumberFormat="1" applyFont="1" applyFill="1" applyBorder="1" applyProtection="1"/>
    <xf numFmtId="3" fontId="17" fillId="12" borderId="96" xfId="0" applyNumberFormat="1" applyFont="1" applyFill="1" applyBorder="1" applyProtection="1"/>
    <xf numFmtId="3" fontId="17" fillId="12" borderId="64" xfId="0" applyNumberFormat="1" applyFont="1" applyFill="1" applyBorder="1" applyProtection="1"/>
    <xf numFmtId="3" fontId="17" fillId="12" borderId="65" xfId="0" applyNumberFormat="1" applyFont="1" applyFill="1" applyBorder="1" applyProtection="1"/>
    <xf numFmtId="3" fontId="17" fillId="12" borderId="6" xfId="0" applyNumberFormat="1" applyFont="1" applyFill="1" applyBorder="1" applyProtection="1"/>
    <xf numFmtId="3" fontId="17" fillId="12" borderId="200" xfId="0" applyNumberFormat="1" applyFont="1" applyFill="1" applyBorder="1" applyProtection="1"/>
    <xf numFmtId="3" fontId="17" fillId="12" borderId="60" xfId="0" applyNumberFormat="1" applyFont="1" applyFill="1" applyBorder="1" applyAlignment="1" applyProtection="1">
      <alignment horizontal="right"/>
    </xf>
    <xf numFmtId="3" fontId="17" fillId="12" borderId="118" xfId="0" applyNumberFormat="1" applyFont="1" applyFill="1" applyBorder="1" applyAlignment="1" applyProtection="1">
      <alignment horizontal="right"/>
    </xf>
    <xf numFmtId="3" fontId="21" fillId="12" borderId="151" xfId="0" applyNumberFormat="1" applyFont="1" applyFill="1" applyBorder="1" applyProtection="1"/>
    <xf numFmtId="0" fontId="17" fillId="12" borderId="79" xfId="0" applyFont="1" applyFill="1" applyBorder="1" applyAlignment="1" applyProtection="1">
      <alignment horizontal="center"/>
    </xf>
    <xf numFmtId="0" fontId="17" fillId="12" borderId="72" xfId="0" applyFont="1" applyFill="1" applyBorder="1" applyAlignment="1" applyProtection="1">
      <alignment horizontal="center"/>
    </xf>
    <xf numFmtId="0" fontId="17" fillId="12" borderId="82" xfId="0" applyFont="1" applyFill="1" applyBorder="1" applyAlignment="1" applyProtection="1">
      <alignment horizontal="center"/>
    </xf>
    <xf numFmtId="0" fontId="17" fillId="12" borderId="55" xfId="0" applyFont="1" applyFill="1" applyBorder="1" applyAlignment="1" applyProtection="1">
      <alignment horizontal="center"/>
    </xf>
    <xf numFmtId="0" fontId="22" fillId="12" borderId="146" xfId="0" applyFont="1" applyFill="1" applyBorder="1" applyAlignment="1" applyProtection="1">
      <alignment horizontal="left"/>
    </xf>
    <xf numFmtId="165" fontId="22" fillId="12" borderId="76" xfId="0" applyNumberFormat="1" applyFont="1" applyFill="1" applyBorder="1" applyProtection="1"/>
    <xf numFmtId="165" fontId="22" fillId="12" borderId="77" xfId="0" applyNumberFormat="1" applyFont="1" applyFill="1" applyBorder="1" applyProtection="1"/>
    <xf numFmtId="3" fontId="17" fillId="12" borderId="82" xfId="0" applyNumberFormat="1" applyFont="1" applyFill="1" applyBorder="1" applyAlignment="1" applyProtection="1">
      <alignment horizontal="left" indent="1"/>
    </xf>
    <xf numFmtId="2" fontId="17" fillId="12" borderId="85" xfId="0" applyNumberFormat="1" applyFont="1" applyFill="1" applyBorder="1" applyProtection="1"/>
    <xf numFmtId="0" fontId="22" fillId="12" borderId="79" xfId="0" applyFont="1" applyFill="1" applyBorder="1" applyProtection="1"/>
    <xf numFmtId="3" fontId="17" fillId="12" borderId="79" xfId="0" applyNumberFormat="1" applyFont="1" applyFill="1" applyBorder="1" applyAlignment="1" applyProtection="1">
      <alignment horizontal="left" indent="1"/>
    </xf>
    <xf numFmtId="2" fontId="17" fillId="12" borderId="25" xfId="0" applyNumberFormat="1" applyFont="1" applyFill="1" applyBorder="1" applyProtection="1"/>
    <xf numFmtId="3" fontId="17" fillId="12" borderId="102" xfId="0" applyNumberFormat="1" applyFont="1" applyFill="1" applyBorder="1" applyAlignment="1" applyProtection="1">
      <alignment horizontal="left" indent="1"/>
    </xf>
    <xf numFmtId="2" fontId="17" fillId="12" borderId="103" xfId="0" applyNumberFormat="1" applyFont="1" applyFill="1" applyBorder="1" applyProtection="1"/>
    <xf numFmtId="3" fontId="17" fillId="12" borderId="34" xfId="0" applyNumberFormat="1" applyFont="1" applyFill="1" applyBorder="1" applyAlignment="1" applyProtection="1">
      <alignment horizontal="right"/>
      <protection locked="0"/>
    </xf>
    <xf numFmtId="3" fontId="17" fillId="12" borderId="35" xfId="0" applyNumberFormat="1" applyFont="1" applyFill="1" applyBorder="1" applyAlignment="1" applyProtection="1">
      <alignment horizontal="right"/>
      <protection locked="0"/>
    </xf>
    <xf numFmtId="165" fontId="22" fillId="12" borderId="156" xfId="0" applyNumberFormat="1" applyFont="1" applyFill="1" applyBorder="1" applyProtection="1"/>
    <xf numFmtId="165" fontId="22" fillId="12" borderId="147" xfId="0" applyNumberFormat="1" applyFont="1" applyFill="1" applyBorder="1" applyProtection="1"/>
    <xf numFmtId="165" fontId="22" fillId="12" borderId="116" xfId="0" applyNumberFormat="1" applyFont="1" applyFill="1" applyBorder="1" applyProtection="1"/>
    <xf numFmtId="3" fontId="17" fillId="12" borderId="89" xfId="0" applyNumberFormat="1" applyFont="1" applyFill="1" applyBorder="1" applyAlignment="1" applyProtection="1"/>
    <xf numFmtId="3" fontId="17" fillId="12" borderId="27" xfId="0" applyNumberFormat="1" applyFont="1" applyFill="1" applyBorder="1" applyAlignment="1" applyProtection="1"/>
    <xf numFmtId="3" fontId="17" fillId="12" borderId="29" xfId="0" applyNumberFormat="1" applyFont="1" applyFill="1" applyBorder="1" applyAlignment="1" applyProtection="1"/>
    <xf numFmtId="3" fontId="17" fillId="12" borderId="88" xfId="0" applyNumberFormat="1" applyFont="1" applyFill="1" applyBorder="1" applyAlignment="1" applyProtection="1"/>
    <xf numFmtId="3" fontId="17" fillId="12" borderId="92" xfId="0" applyNumberFormat="1" applyFont="1" applyFill="1" applyBorder="1" applyAlignment="1" applyProtection="1"/>
    <xf numFmtId="3" fontId="17" fillId="12" borderId="19" xfId="0" applyNumberFormat="1" applyFont="1" applyFill="1" applyBorder="1" applyAlignment="1" applyProtection="1"/>
    <xf numFmtId="3" fontId="17" fillId="12" borderId="12" xfId="0" applyNumberFormat="1" applyFont="1" applyFill="1" applyBorder="1" applyAlignment="1" applyProtection="1"/>
    <xf numFmtId="3" fontId="17" fillId="12" borderId="17" xfId="0" applyNumberFormat="1" applyFont="1" applyFill="1" applyBorder="1" applyAlignment="1" applyProtection="1"/>
    <xf numFmtId="3" fontId="17" fillId="12" borderId="155" xfId="0" applyNumberFormat="1" applyFont="1" applyFill="1" applyBorder="1" applyAlignment="1" applyProtection="1"/>
    <xf numFmtId="3" fontId="17" fillId="12" borderId="32" xfId="0" applyNumberFormat="1" applyFont="1" applyFill="1" applyBorder="1" applyAlignment="1" applyProtection="1"/>
    <xf numFmtId="3" fontId="17" fillId="12" borderId="39" xfId="0" applyNumberFormat="1" applyFont="1" applyFill="1" applyBorder="1" applyAlignment="1" applyProtection="1"/>
    <xf numFmtId="3" fontId="17" fillId="12" borderId="35" xfId="0" applyNumberFormat="1" applyFont="1" applyFill="1" applyBorder="1" applyAlignment="1" applyProtection="1"/>
    <xf numFmtId="0" fontId="22" fillId="12" borderId="46" xfId="0" applyFont="1" applyFill="1" applyBorder="1" applyAlignment="1" applyProtection="1">
      <alignment horizontal="left" indent="1"/>
    </xf>
    <xf numFmtId="3" fontId="22" fillId="12" borderId="47" xfId="0" applyNumberFormat="1" applyFont="1" applyFill="1" applyBorder="1" applyAlignment="1" applyProtection="1"/>
    <xf numFmtId="3" fontId="22" fillId="12" borderId="91" xfId="0" applyNumberFormat="1" applyFont="1" applyFill="1" applyBorder="1" applyAlignment="1" applyProtection="1"/>
    <xf numFmtId="3" fontId="22" fillId="12" borderId="154" xfId="0" applyNumberFormat="1" applyFont="1" applyFill="1" applyBorder="1" applyAlignment="1" applyProtection="1"/>
    <xf numFmtId="0" fontId="22" fillId="12" borderId="82" xfId="0" applyFont="1" applyFill="1" applyBorder="1" applyAlignment="1" applyProtection="1">
      <alignment horizontal="left" indent="1"/>
    </xf>
    <xf numFmtId="166" fontId="22" fillId="12" borderId="85" xfId="0" applyNumberFormat="1" applyFont="1" applyFill="1" applyBorder="1" applyAlignment="1" applyProtection="1"/>
    <xf numFmtId="166" fontId="22" fillId="12" borderId="29" xfId="0" applyNumberFormat="1" applyFont="1" applyFill="1" applyBorder="1" applyAlignment="1" applyProtection="1"/>
    <xf numFmtId="165" fontId="22" fillId="12" borderId="17" xfId="0" applyNumberFormat="1" applyFont="1" applyFill="1" applyBorder="1" applyAlignment="1" applyProtection="1"/>
    <xf numFmtId="0" fontId="22" fillId="12" borderId="52" xfId="0" applyFont="1" applyFill="1" applyBorder="1" applyAlignment="1" applyProtection="1">
      <alignment horizontal="left" indent="1"/>
    </xf>
    <xf numFmtId="3" fontId="17" fillId="12" borderId="72" xfId="0" quotePrefix="1" applyNumberFormat="1" applyFont="1" applyFill="1" applyBorder="1" applyAlignment="1" applyProtection="1">
      <alignment horizontal="left" indent="2"/>
    </xf>
    <xf numFmtId="3" fontId="17" fillId="12" borderId="102" xfId="0" quotePrefix="1" applyNumberFormat="1" applyFont="1" applyFill="1" applyBorder="1" applyAlignment="1" applyProtection="1">
      <alignment horizontal="left" indent="1"/>
    </xf>
    <xf numFmtId="0" fontId="15" fillId="12" borderId="79" xfId="0" applyFont="1" applyFill="1" applyBorder="1" applyAlignment="1" applyProtection="1">
      <alignment vertical="center"/>
    </xf>
    <xf numFmtId="0" fontId="15" fillId="12" borderId="39" xfId="0" applyFont="1" applyFill="1" applyBorder="1" applyAlignment="1" applyProtection="1">
      <alignment horizontal="center" vertical="center"/>
    </xf>
    <xf numFmtId="0" fontId="15" fillId="12" borderId="72" xfId="0" applyFont="1" applyFill="1" applyBorder="1" applyAlignment="1" applyProtection="1">
      <alignment horizontal="left" vertical="center" indent="1"/>
    </xf>
    <xf numFmtId="0" fontId="15" fillId="12" borderId="27" xfId="0" applyFont="1" applyFill="1" applyBorder="1" applyAlignment="1" applyProtection="1">
      <alignment horizontal="center" vertical="center"/>
    </xf>
    <xf numFmtId="0" fontId="15" fillId="12" borderId="72" xfId="0" applyFont="1" applyFill="1" applyBorder="1" applyAlignment="1" applyProtection="1">
      <alignment vertical="center"/>
    </xf>
    <xf numFmtId="0" fontId="15" fillId="12" borderId="27" xfId="0" applyFont="1" applyFill="1" applyBorder="1" applyAlignment="1" applyProtection="1">
      <alignment horizontal="center"/>
    </xf>
    <xf numFmtId="0" fontId="15" fillId="12" borderId="99" xfId="0" applyFont="1" applyFill="1" applyBorder="1" applyAlignment="1" applyProtection="1">
      <alignment vertical="center"/>
    </xf>
    <xf numFmtId="0" fontId="15" fillId="12" borderId="92" xfId="0" applyFont="1" applyFill="1" applyBorder="1" applyAlignment="1" applyProtection="1">
      <alignment horizontal="center" vertical="center"/>
    </xf>
    <xf numFmtId="0" fontId="15" fillId="12" borderId="72" xfId="0" applyFont="1" applyFill="1" applyBorder="1" applyProtection="1"/>
    <xf numFmtId="0" fontId="15" fillId="12" borderId="99" xfId="0" applyFont="1" applyFill="1" applyBorder="1" applyAlignment="1" applyProtection="1">
      <alignment horizontal="left" vertical="center" indent="1"/>
    </xf>
    <xf numFmtId="0" fontId="15" fillId="12" borderId="99" xfId="0" applyFont="1" applyFill="1" applyBorder="1" applyAlignment="1" applyProtection="1">
      <alignment horizontal="left" vertical="top" indent="1"/>
    </xf>
    <xf numFmtId="0" fontId="15" fillId="12" borderId="78" xfId="0" applyFont="1" applyFill="1" applyBorder="1" applyAlignment="1" applyProtection="1">
      <alignment vertical="center"/>
    </xf>
    <xf numFmtId="0" fontId="15" fillId="12" borderId="72" xfId="0" applyFont="1" applyFill="1" applyBorder="1" applyAlignment="1" applyProtection="1">
      <alignment horizontal="left" vertical="center"/>
    </xf>
    <xf numFmtId="0" fontId="15" fillId="12" borderId="82" xfId="0" applyFont="1" applyFill="1" applyBorder="1" applyAlignment="1" applyProtection="1">
      <alignment horizontal="left" vertical="center" indent="1"/>
    </xf>
    <xf numFmtId="0" fontId="15" fillId="12" borderId="82" xfId="0" applyFont="1" applyFill="1" applyBorder="1" applyAlignment="1" applyProtection="1">
      <alignment horizontal="left" indent="1"/>
    </xf>
    <xf numFmtId="0" fontId="15" fillId="12" borderId="29" xfId="0" applyFont="1" applyFill="1" applyBorder="1" applyAlignment="1" applyProtection="1">
      <alignment horizontal="center" vertical="center"/>
    </xf>
    <xf numFmtId="49" fontId="15" fillId="12" borderId="134" xfId="0" applyNumberFormat="1" applyFont="1" applyFill="1" applyBorder="1" applyAlignment="1" applyProtection="1">
      <alignment vertical="center"/>
    </xf>
    <xf numFmtId="49" fontId="15" fillId="12" borderId="141" xfId="0" applyNumberFormat="1" applyFont="1" applyFill="1" applyBorder="1" applyAlignment="1" applyProtection="1">
      <alignment horizontal="center" vertical="center"/>
    </xf>
    <xf numFmtId="49" fontId="15" fillId="12" borderId="72" xfId="0" applyNumberFormat="1" applyFont="1" applyFill="1" applyBorder="1" applyAlignment="1" applyProtection="1">
      <alignment vertical="center"/>
    </xf>
    <xf numFmtId="49" fontId="15" fillId="12" borderId="27" xfId="0" applyNumberFormat="1" applyFont="1" applyFill="1" applyBorder="1" applyAlignment="1" applyProtection="1">
      <alignment horizontal="center" vertical="center"/>
    </xf>
    <xf numFmtId="49" fontId="15" fillId="12" borderId="102" xfId="0" applyNumberFormat="1" applyFont="1" applyFill="1" applyBorder="1" applyAlignment="1" applyProtection="1">
      <alignment vertical="center"/>
    </xf>
    <xf numFmtId="49" fontId="15" fillId="12" borderId="142" xfId="0" applyNumberFormat="1" applyFont="1" applyFill="1" applyBorder="1" applyAlignment="1" applyProtection="1">
      <alignment horizontal="center" vertical="center"/>
    </xf>
    <xf numFmtId="3" fontId="21" fillId="12" borderId="1" xfId="0" applyNumberFormat="1" applyFont="1" applyFill="1" applyBorder="1" applyAlignment="1" applyProtection="1">
      <alignment horizontal="right"/>
    </xf>
    <xf numFmtId="3" fontId="21" fillId="12" borderId="10" xfId="0" applyNumberFormat="1" applyFont="1" applyFill="1" applyBorder="1" applyAlignment="1" applyProtection="1">
      <alignment horizontal="right"/>
    </xf>
    <xf numFmtId="0" fontId="17" fillId="12" borderId="39" xfId="0" applyFont="1" applyFill="1" applyBorder="1" applyProtection="1"/>
    <xf numFmtId="0" fontId="17" fillId="12" borderId="27" xfId="0" applyFont="1" applyFill="1" applyBorder="1" applyProtection="1"/>
    <xf numFmtId="0" fontId="17" fillId="12" borderId="46" xfId="0" applyFont="1" applyFill="1" applyBorder="1" applyProtection="1"/>
    <xf numFmtId="0" fontId="17" fillId="12" borderId="91" xfId="0" applyFont="1" applyFill="1" applyBorder="1" applyProtection="1"/>
    <xf numFmtId="4" fontId="17" fillId="12" borderId="65" xfId="0" applyNumberFormat="1" applyFont="1" applyFill="1" applyBorder="1" applyProtection="1"/>
    <xf numFmtId="4" fontId="17" fillId="12" borderId="4" xfId="0" applyNumberFormat="1" applyFont="1" applyFill="1" applyBorder="1" applyProtection="1"/>
    <xf numFmtId="4" fontId="17" fillId="12" borderId="6" xfId="0" applyNumberFormat="1" applyFont="1" applyFill="1" applyBorder="1" applyProtection="1"/>
    <xf numFmtId="4" fontId="17" fillId="12" borderId="69" xfId="0" applyNumberFormat="1" applyFont="1" applyFill="1" applyBorder="1" applyProtection="1"/>
    <xf numFmtId="0" fontId="17" fillId="12" borderId="86" xfId="0" applyFont="1" applyFill="1" applyBorder="1" applyAlignment="1" applyProtection="1">
      <alignment horizontal="right"/>
    </xf>
    <xf numFmtId="10" fontId="22" fillId="12" borderId="20" xfId="2" applyNumberFormat="1" applyFont="1" applyFill="1" applyBorder="1" applyAlignment="1" applyProtection="1"/>
    <xf numFmtId="0" fontId="17" fillId="12" borderId="63" xfId="0" applyFont="1" applyFill="1" applyBorder="1" applyProtection="1"/>
    <xf numFmtId="0" fontId="17" fillId="12" borderId="55" xfId="0" applyFont="1" applyFill="1" applyBorder="1" applyAlignment="1">
      <alignment horizontal="left" vertical="center"/>
    </xf>
    <xf numFmtId="0" fontId="17" fillId="12" borderId="56" xfId="0" applyFont="1" applyFill="1" applyBorder="1" applyAlignment="1"/>
    <xf numFmtId="0" fontId="26" fillId="12" borderId="56" xfId="0" applyFont="1" applyFill="1" applyBorder="1" applyAlignment="1">
      <alignment vertical="top" wrapText="1"/>
    </xf>
    <xf numFmtId="0" fontId="20" fillId="12" borderId="56" xfId="0" applyFont="1" applyFill="1" applyBorder="1" applyAlignment="1">
      <alignment horizontal="justify" vertical="top" wrapText="1"/>
    </xf>
    <xf numFmtId="0" fontId="17" fillId="12" borderId="0" xfId="0" applyFont="1" applyFill="1" applyBorder="1"/>
    <xf numFmtId="0" fontId="22" fillId="12" borderId="0" xfId="0" applyFont="1" applyFill="1" applyBorder="1" applyAlignment="1">
      <alignment wrapText="1"/>
    </xf>
    <xf numFmtId="0" fontId="17" fillId="12" borderId="45" xfId="0" applyFont="1" applyFill="1" applyBorder="1"/>
    <xf numFmtId="0" fontId="17" fillId="12" borderId="63" xfId="0" applyFont="1" applyFill="1" applyBorder="1" applyAlignment="1"/>
    <xf numFmtId="0" fontId="21" fillId="12" borderId="164" xfId="0" applyFont="1" applyFill="1" applyBorder="1" applyAlignment="1">
      <alignment horizontal="center" vertical="top" wrapText="1"/>
    </xf>
    <xf numFmtId="0" fontId="20" fillId="12" borderId="63" xfId="0" applyFont="1" applyFill="1" applyBorder="1" applyAlignment="1">
      <alignment horizontal="justify" vertical="top" wrapText="1"/>
    </xf>
    <xf numFmtId="0" fontId="20" fillId="12" borderId="44" xfId="0" applyFont="1" applyFill="1" applyBorder="1" applyAlignment="1">
      <alignment horizontal="center" vertical="top"/>
    </xf>
    <xf numFmtId="0" fontId="12" fillId="12" borderId="58" xfId="0" applyFont="1" applyFill="1" applyBorder="1" applyAlignment="1">
      <alignment horizontal="center" vertical="top" wrapText="1"/>
    </xf>
    <xf numFmtId="0" fontId="12" fillId="12" borderId="67" xfId="0" applyFont="1" applyFill="1" applyBorder="1" applyAlignment="1">
      <alignment horizontal="center" vertical="top" wrapText="1"/>
    </xf>
    <xf numFmtId="0" fontId="9" fillId="12" borderId="44" xfId="0" applyFont="1" applyFill="1" applyBorder="1" applyAlignment="1">
      <alignment horizontal="center" vertical="top"/>
    </xf>
    <xf numFmtId="0" fontId="21" fillId="12" borderId="68" xfId="0" applyFont="1" applyFill="1" applyBorder="1" applyAlignment="1">
      <alignment horizontal="center" vertical="top" wrapText="1"/>
    </xf>
    <xf numFmtId="3" fontId="17" fillId="12" borderId="18" xfId="0" applyNumberFormat="1" applyFont="1" applyFill="1" applyBorder="1" applyAlignment="1" applyProtection="1">
      <alignment horizontal="right"/>
      <protection locked="0"/>
    </xf>
    <xf numFmtId="3" fontId="17" fillId="12" borderId="19" xfId="0" applyNumberFormat="1" applyFont="1" applyFill="1" applyBorder="1" applyAlignment="1" applyProtection="1">
      <alignment horizontal="right"/>
      <protection locked="0"/>
    </xf>
    <xf numFmtId="3" fontId="17" fillId="12" borderId="16" xfId="0" applyNumberFormat="1" applyFont="1" applyFill="1" applyBorder="1" applyAlignment="1" applyProtection="1">
      <alignment horizontal="right"/>
      <protection locked="0"/>
    </xf>
    <xf numFmtId="3" fontId="17" fillId="12" borderId="17" xfId="0" applyNumberFormat="1" applyFont="1" applyFill="1" applyBorder="1" applyAlignment="1" applyProtection="1">
      <alignment horizontal="right"/>
      <protection locked="0"/>
    </xf>
    <xf numFmtId="0" fontId="9" fillId="12" borderId="164" xfId="0" quotePrefix="1" applyFont="1" applyFill="1" applyBorder="1" applyAlignment="1">
      <alignment horizontal="center" vertical="top" wrapText="1"/>
    </xf>
    <xf numFmtId="0" fontId="9" fillId="12" borderId="44" xfId="0" quotePrefix="1" applyFont="1" applyFill="1" applyBorder="1" applyAlignment="1">
      <alignment horizontal="center" vertical="top" wrapText="1"/>
    </xf>
    <xf numFmtId="0" fontId="9" fillId="12" borderId="44" xfId="0" applyFont="1" applyFill="1" applyBorder="1" applyAlignment="1">
      <alignment horizontal="center" vertical="top" wrapText="1"/>
    </xf>
    <xf numFmtId="0" fontId="9" fillId="12" borderId="109" xfId="0" quotePrefix="1" applyFont="1" applyFill="1" applyBorder="1" applyAlignment="1">
      <alignment horizontal="center" vertical="top" wrapText="1"/>
    </xf>
    <xf numFmtId="0" fontId="9" fillId="12" borderId="49" xfId="0" quotePrefix="1" applyFont="1" applyFill="1" applyBorder="1" applyAlignment="1">
      <alignment horizontal="center" vertical="top"/>
    </xf>
    <xf numFmtId="3" fontId="21" fillId="12" borderId="153" xfId="0" applyNumberFormat="1" applyFont="1" applyFill="1" applyBorder="1" applyAlignment="1" applyProtection="1">
      <alignment horizontal="right"/>
    </xf>
    <xf numFmtId="3" fontId="21" fillId="12" borderId="8" xfId="0" applyNumberFormat="1" applyFont="1" applyFill="1" applyBorder="1" applyAlignment="1" applyProtection="1">
      <alignment horizontal="right"/>
    </xf>
    <xf numFmtId="0" fontId="12" fillId="12" borderId="58" xfId="0" applyFont="1" applyFill="1" applyBorder="1" applyAlignment="1">
      <alignment horizontal="left" vertical="top"/>
    </xf>
    <xf numFmtId="0" fontId="22" fillId="12" borderId="105" xfId="0" applyFont="1" applyFill="1" applyBorder="1" applyAlignment="1" applyProtection="1">
      <alignment horizontal="left" vertical="center" indent="1"/>
    </xf>
    <xf numFmtId="0" fontId="22" fillId="12" borderId="117" xfId="0" applyFont="1" applyFill="1" applyBorder="1" applyAlignment="1" applyProtection="1">
      <alignment horizontal="left" vertical="center" indent="1"/>
    </xf>
    <xf numFmtId="0" fontId="22" fillId="12" borderId="50" xfId="0" applyFont="1" applyFill="1" applyBorder="1" applyAlignment="1" applyProtection="1">
      <alignment vertical="center"/>
    </xf>
    <xf numFmtId="0" fontId="17" fillId="12" borderId="129" xfId="0" applyFont="1" applyFill="1" applyBorder="1" applyAlignment="1" applyProtection="1">
      <alignment horizontal="center"/>
    </xf>
    <xf numFmtId="0" fontId="17" fillId="12" borderId="0" xfId="0" applyFont="1" applyFill="1" applyBorder="1" applyProtection="1"/>
    <xf numFmtId="0" fontId="17" fillId="12" borderId="118" xfId="0" applyFont="1" applyFill="1" applyBorder="1" applyAlignment="1" applyProtection="1">
      <alignment horizontal="left"/>
    </xf>
    <xf numFmtId="0" fontId="17" fillId="0" borderId="0" xfId="0" applyFont="1" applyFill="1" applyBorder="1" applyProtection="1">
      <protection locked="0"/>
    </xf>
    <xf numFmtId="0" fontId="22" fillId="12" borderId="104" xfId="0" applyFont="1" applyFill="1" applyBorder="1" applyAlignment="1" applyProtection="1">
      <alignment horizontal="right" vertical="center"/>
    </xf>
    <xf numFmtId="1" fontId="22" fillId="12" borderId="112" xfId="0" applyNumberFormat="1" applyFont="1" applyFill="1" applyBorder="1" applyAlignment="1" applyProtection="1">
      <alignment horizontal="right" vertical="center" indent="1"/>
    </xf>
    <xf numFmtId="0" fontId="22" fillId="12" borderId="50" xfId="0" applyFont="1" applyFill="1" applyBorder="1" applyAlignment="1" applyProtection="1">
      <alignment horizontal="left" vertical="center" indent="1"/>
    </xf>
    <xf numFmtId="14" fontId="17" fillId="12" borderId="50" xfId="0" applyNumberFormat="1" applyFont="1" applyFill="1" applyBorder="1" applyAlignment="1" applyProtection="1">
      <alignment vertical="center"/>
    </xf>
    <xf numFmtId="0" fontId="22" fillId="12" borderId="51" xfId="0" applyFont="1" applyFill="1" applyBorder="1" applyAlignment="1" applyProtection="1">
      <alignment horizontal="left" vertical="center" indent="1"/>
    </xf>
    <xf numFmtId="3" fontId="17" fillId="12" borderId="34" xfId="0" applyNumberFormat="1" applyFont="1" applyFill="1" applyBorder="1" applyAlignment="1" applyProtection="1">
      <alignment horizontal="right"/>
    </xf>
    <xf numFmtId="3" fontId="17" fillId="12" borderId="35" xfId="0" applyNumberFormat="1" applyFont="1" applyFill="1" applyBorder="1" applyAlignment="1" applyProtection="1">
      <alignment horizontal="right"/>
    </xf>
    <xf numFmtId="3" fontId="17" fillId="12" borderId="138" xfId="0" applyNumberFormat="1" applyFont="1" applyFill="1" applyBorder="1" applyAlignment="1" applyProtection="1">
      <alignment horizontal="right"/>
    </xf>
    <xf numFmtId="3" fontId="17" fillId="12" borderId="157" xfId="0" applyNumberFormat="1" applyFont="1" applyFill="1" applyBorder="1" applyAlignment="1" applyProtection="1">
      <alignment horizontal="right"/>
    </xf>
    <xf numFmtId="166" fontId="17" fillId="12" borderId="0" xfId="0" applyNumberFormat="1" applyFont="1" applyFill="1" applyBorder="1" applyAlignment="1" applyProtection="1"/>
    <xf numFmtId="166" fontId="17" fillId="12" borderId="23" xfId="0" applyNumberFormat="1" applyFont="1" applyFill="1" applyBorder="1" applyAlignment="1" applyProtection="1"/>
    <xf numFmtId="166" fontId="17" fillId="12" borderId="27" xfId="0" applyNumberFormat="1" applyFont="1" applyFill="1" applyBorder="1" applyAlignment="1" applyProtection="1"/>
    <xf numFmtId="166" fontId="17" fillId="12" borderId="12" xfId="0" applyNumberFormat="1" applyFont="1" applyFill="1" applyBorder="1" applyAlignment="1" applyProtection="1"/>
    <xf numFmtId="166" fontId="17" fillId="12" borderId="103" xfId="0" applyNumberFormat="1" applyFont="1" applyFill="1" applyBorder="1" applyAlignment="1" applyProtection="1"/>
    <xf numFmtId="0" fontId="17" fillId="0" borderId="78" xfId="0" applyFont="1" applyFill="1" applyBorder="1" applyAlignment="1" applyProtection="1">
      <protection locked="0"/>
    </xf>
    <xf numFmtId="1" fontId="17" fillId="0" borderId="89" xfId="0" quotePrefix="1" applyNumberFormat="1" applyFont="1" applyFill="1" applyBorder="1" applyAlignment="1" applyProtection="1">
      <alignment horizontal="center"/>
      <protection locked="0"/>
    </xf>
    <xf numFmtId="1" fontId="17" fillId="0" borderId="27" xfId="0" quotePrefix="1" applyNumberFormat="1" applyFont="1" applyFill="1" applyBorder="1" applyAlignment="1" applyProtection="1">
      <alignment horizontal="center"/>
      <protection locked="0"/>
    </xf>
    <xf numFmtId="0" fontId="17" fillId="0" borderId="79" xfId="0" applyFont="1" applyFill="1" applyBorder="1" applyAlignment="1" applyProtection="1">
      <protection locked="0"/>
    </xf>
    <xf numFmtId="0" fontId="17" fillId="0" borderId="91" xfId="0" applyFont="1" applyFill="1" applyBorder="1" applyAlignment="1" applyProtection="1">
      <alignment horizontal="center"/>
      <protection locked="0"/>
    </xf>
    <xf numFmtId="1" fontId="17" fillId="0" borderId="27" xfId="0" applyNumberFormat="1" applyFont="1" applyFill="1" applyBorder="1" applyAlignment="1" applyProtection="1">
      <alignment horizontal="center"/>
      <protection locked="0"/>
    </xf>
    <xf numFmtId="0" fontId="17" fillId="0" borderId="82" xfId="0" applyFont="1" applyFill="1" applyBorder="1" applyAlignment="1" applyProtection="1">
      <alignment vertical="center"/>
      <protection locked="0"/>
    </xf>
    <xf numFmtId="1" fontId="24" fillId="0" borderId="29" xfId="0" applyNumberFormat="1" applyFont="1" applyFill="1" applyBorder="1" applyAlignment="1" applyProtection="1">
      <alignment horizontal="center"/>
      <protection locked="0"/>
    </xf>
    <xf numFmtId="0" fontId="17" fillId="0" borderId="82" xfId="0" applyFont="1" applyFill="1" applyBorder="1" applyAlignment="1" applyProtection="1">
      <protection locked="0"/>
    </xf>
    <xf numFmtId="1" fontId="17" fillId="0" borderId="29" xfId="0" applyNumberFormat="1" applyFont="1" applyFill="1" applyBorder="1" applyAlignment="1" applyProtection="1">
      <alignment horizontal="center"/>
      <protection locked="0"/>
    </xf>
    <xf numFmtId="0" fontId="17" fillId="0" borderId="53" xfId="0" applyFont="1" applyFill="1" applyBorder="1" applyAlignment="1" applyProtection="1">
      <protection locked="0"/>
    </xf>
    <xf numFmtId="1" fontId="17" fillId="0" borderId="88" xfId="0" quotePrefix="1" applyNumberFormat="1" applyFont="1" applyFill="1" applyBorder="1" applyAlignment="1" applyProtection="1">
      <alignment horizontal="center"/>
      <protection locked="0"/>
    </xf>
    <xf numFmtId="0" fontId="17" fillId="0" borderId="46" xfId="0" applyFont="1" applyFill="1" applyBorder="1" applyAlignment="1" applyProtection="1">
      <protection locked="0"/>
    </xf>
    <xf numFmtId="3" fontId="17" fillId="0" borderId="27" xfId="0" quotePrefix="1" applyNumberFormat="1" applyFont="1" applyFill="1" applyBorder="1" applyAlignment="1" applyProtection="1">
      <alignment horizontal="center"/>
      <protection locked="0"/>
    </xf>
    <xf numFmtId="0" fontId="17" fillId="0" borderId="27" xfId="0" quotePrefix="1" applyNumberFormat="1" applyFont="1" applyFill="1" applyBorder="1" applyAlignment="1" applyProtection="1">
      <alignment horizontal="center"/>
      <protection locked="0"/>
    </xf>
    <xf numFmtId="0" fontId="17" fillId="0" borderId="78" xfId="0" applyFont="1" applyFill="1" applyBorder="1" applyAlignment="1" applyProtection="1">
      <alignment horizontal="left"/>
      <protection locked="0"/>
    </xf>
    <xf numFmtId="1" fontId="17" fillId="0" borderId="89" xfId="0" applyNumberFormat="1" applyFont="1" applyFill="1" applyBorder="1" applyAlignment="1" applyProtection="1">
      <alignment horizontal="center"/>
      <protection locked="0"/>
    </xf>
    <xf numFmtId="165" fontId="17" fillId="3" borderId="61" xfId="0" applyNumberFormat="1" applyFont="1" applyFill="1" applyBorder="1" applyAlignment="1" applyProtection="1">
      <protection locked="0"/>
    </xf>
    <xf numFmtId="3" fontId="17" fillId="0" borderId="27" xfId="0" applyNumberFormat="1" applyFont="1" applyFill="1" applyBorder="1" applyAlignment="1" applyProtection="1">
      <alignment horizontal="center"/>
      <protection locked="0"/>
    </xf>
    <xf numFmtId="165" fontId="17" fillId="3" borderId="30" xfId="0" applyNumberFormat="1" applyFont="1" applyFill="1" applyBorder="1" applyAlignment="1" applyProtection="1">
      <protection locked="0"/>
    </xf>
    <xf numFmtId="1" fontId="24" fillId="0" borderId="92" xfId="0" applyNumberFormat="1" applyFont="1" applyFill="1" applyBorder="1" applyAlignment="1" applyProtection="1">
      <alignment horizontal="center"/>
      <protection locked="0"/>
    </xf>
    <xf numFmtId="165" fontId="17" fillId="3" borderId="94" xfId="0" applyNumberFormat="1" applyFont="1" applyFill="1" applyBorder="1" applyAlignment="1" applyProtection="1">
      <protection locked="0"/>
    </xf>
    <xf numFmtId="49" fontId="17" fillId="0" borderId="27" xfId="0" quotePrefix="1" applyNumberFormat="1" applyFont="1" applyFill="1" applyBorder="1" applyAlignment="1" applyProtection="1">
      <alignment horizontal="center"/>
      <protection locked="0"/>
    </xf>
    <xf numFmtId="165" fontId="17" fillId="3" borderId="31" xfId="0" applyNumberFormat="1" applyFont="1" applyFill="1" applyBorder="1" applyAlignment="1" applyProtection="1">
      <protection locked="0"/>
    </xf>
    <xf numFmtId="165" fontId="17" fillId="3" borderId="33" xfId="0" applyNumberFormat="1" applyFont="1" applyFill="1" applyBorder="1" applyAlignment="1" applyProtection="1">
      <protection locked="0"/>
    </xf>
    <xf numFmtId="1" fontId="17" fillId="0" borderId="29" xfId="0" quotePrefix="1" applyNumberFormat="1" applyFont="1" applyFill="1" applyBorder="1" applyAlignment="1" applyProtection="1">
      <alignment horizontal="center"/>
      <protection locked="0"/>
    </xf>
    <xf numFmtId="165" fontId="17" fillId="3" borderId="124" xfId="0" applyNumberFormat="1" applyFont="1" applyFill="1" applyBorder="1" applyAlignment="1" applyProtection="1">
      <protection locked="0"/>
    </xf>
    <xf numFmtId="1" fontId="17" fillId="0" borderId="39" xfId="0" applyNumberFormat="1" applyFont="1" applyFill="1" applyBorder="1" applyAlignment="1" applyProtection="1">
      <alignment horizontal="center"/>
      <protection locked="0"/>
    </xf>
    <xf numFmtId="165" fontId="17" fillId="3" borderId="25" xfId="0" applyNumberFormat="1" applyFont="1" applyFill="1" applyBorder="1" applyAlignment="1" applyProtection="1">
      <protection locked="0"/>
    </xf>
    <xf numFmtId="3" fontId="17" fillId="0" borderId="39" xfId="0" applyNumberFormat="1" applyFont="1" applyFill="1" applyBorder="1" applyAlignment="1" applyProtection="1">
      <protection locked="0"/>
    </xf>
    <xf numFmtId="3" fontId="17" fillId="0" borderId="35" xfId="0" applyNumberFormat="1" applyFont="1" applyFill="1" applyBorder="1" applyAlignment="1" applyProtection="1">
      <protection locked="0"/>
    </xf>
    <xf numFmtId="165" fontId="17" fillId="3" borderId="0" xfId="0" applyNumberFormat="1" applyFont="1" applyFill="1" applyBorder="1" applyAlignment="1" applyProtection="1">
      <protection locked="0"/>
    </xf>
    <xf numFmtId="3" fontId="17" fillId="0" borderId="27" xfId="0" applyNumberFormat="1" applyFont="1" applyFill="1" applyBorder="1" applyAlignment="1" applyProtection="1">
      <protection locked="0"/>
    </xf>
    <xf numFmtId="3" fontId="17" fillId="0" borderId="12" xfId="0" applyNumberFormat="1" applyFont="1" applyFill="1" applyBorder="1" applyAlignment="1" applyProtection="1">
      <protection locked="0"/>
    </xf>
    <xf numFmtId="165" fontId="17" fillId="3" borderId="23" xfId="0" applyNumberFormat="1" applyFont="1" applyFill="1" applyBorder="1" applyAlignment="1" applyProtection="1">
      <protection locked="0"/>
    </xf>
    <xf numFmtId="0" fontId="17" fillId="0" borderId="72" xfId="0" applyFont="1" applyFill="1" applyBorder="1" applyAlignment="1" applyProtection="1">
      <alignment horizontal="left"/>
      <protection locked="0"/>
    </xf>
    <xf numFmtId="0" fontId="17" fillId="0" borderId="72" xfId="0" applyFont="1" applyFill="1" applyBorder="1" applyAlignment="1" applyProtection="1">
      <alignment vertical="center"/>
      <protection locked="0"/>
    </xf>
    <xf numFmtId="0" fontId="17" fillId="0" borderId="158" xfId="0" applyFont="1" applyFill="1" applyBorder="1" applyAlignment="1" applyProtection="1">
      <protection locked="0"/>
    </xf>
    <xf numFmtId="165" fontId="17" fillId="3" borderId="103" xfId="0" applyNumberFormat="1" applyFont="1" applyFill="1" applyBorder="1" applyAlignment="1" applyProtection="1">
      <protection locked="0"/>
    </xf>
    <xf numFmtId="3" fontId="17" fillId="0" borderId="142" xfId="0" applyNumberFormat="1" applyFont="1" applyFill="1" applyBorder="1" applyAlignment="1" applyProtection="1">
      <protection locked="0"/>
    </xf>
    <xf numFmtId="3" fontId="17" fillId="0" borderId="157" xfId="0" applyNumberFormat="1" applyFont="1" applyFill="1" applyBorder="1" applyAlignment="1" applyProtection="1">
      <protection locked="0"/>
    </xf>
    <xf numFmtId="1" fontId="21" fillId="12" borderId="136" xfId="0" applyNumberFormat="1" applyFont="1" applyFill="1" applyBorder="1" applyAlignment="1" applyProtection="1">
      <alignment horizontal="right" vertical="center" indent="1"/>
    </xf>
    <xf numFmtId="3" fontId="21" fillId="12" borderId="148" xfId="0" applyNumberFormat="1" applyFont="1" applyFill="1" applyBorder="1" applyProtection="1"/>
    <xf numFmtId="3" fontId="21" fillId="12" borderId="149" xfId="0" applyNumberFormat="1" applyFont="1" applyFill="1" applyBorder="1" applyProtection="1"/>
    <xf numFmtId="9" fontId="14" fillId="12" borderId="4" xfId="2" applyFont="1" applyFill="1" applyBorder="1" applyAlignment="1" applyProtection="1">
      <alignment horizontal="right"/>
    </xf>
    <xf numFmtId="1" fontId="22" fillId="12" borderId="51" xfId="0" applyNumberFormat="1" applyFont="1" applyFill="1" applyBorder="1" applyAlignment="1" applyProtection="1">
      <alignment horizontal="center" vertical="center"/>
    </xf>
    <xf numFmtId="4" fontId="22" fillId="12" borderId="7" xfId="1" applyNumberFormat="1" applyFont="1" applyFill="1" applyBorder="1" applyProtection="1"/>
    <xf numFmtId="4" fontId="17" fillId="12" borderId="22" xfId="1" applyNumberFormat="1" applyFont="1" applyFill="1" applyBorder="1" applyProtection="1"/>
    <xf numFmtId="4" fontId="17" fillId="12" borderId="24" xfId="1" applyNumberFormat="1" applyFont="1" applyFill="1" applyBorder="1" applyProtection="1"/>
    <xf numFmtId="4" fontId="17" fillId="12" borderId="21" xfId="1" applyNumberFormat="1" applyFont="1" applyFill="1" applyBorder="1" applyProtection="1"/>
    <xf numFmtId="0" fontId="17" fillId="12" borderId="92" xfId="0" applyFont="1" applyFill="1" applyBorder="1" applyProtection="1"/>
    <xf numFmtId="4" fontId="22" fillId="12" borderId="2" xfId="0" applyNumberFormat="1" applyFont="1" applyFill="1" applyBorder="1" applyAlignment="1" applyProtection="1">
      <alignment horizontal="center"/>
    </xf>
    <xf numFmtId="4" fontId="22" fillId="12" borderId="95" xfId="0" applyNumberFormat="1" applyFont="1" applyFill="1" applyBorder="1" applyAlignment="1" applyProtection="1">
      <alignment horizontal="center"/>
    </xf>
    <xf numFmtId="4" fontId="22" fillId="12" borderId="70" xfId="0" applyNumberFormat="1" applyFont="1" applyFill="1" applyBorder="1" applyAlignment="1" applyProtection="1">
      <alignment horizontal="center"/>
    </xf>
    <xf numFmtId="0" fontId="22" fillId="13" borderId="162" xfId="0" applyFont="1" applyFill="1" applyBorder="1" applyAlignment="1" applyProtection="1">
      <alignment horizontal="center" vertical="center" wrapText="1"/>
      <protection locked="0"/>
    </xf>
    <xf numFmtId="0" fontId="17" fillId="0" borderId="79" xfId="0" quotePrefix="1" applyFont="1" applyFill="1" applyBorder="1" applyAlignment="1" applyProtection="1">
      <alignment horizontal="right"/>
      <protection locked="0"/>
    </xf>
    <xf numFmtId="0" fontId="17" fillId="0" borderId="39" xfId="0" applyFont="1" applyFill="1" applyBorder="1" applyProtection="1">
      <protection locked="0"/>
    </xf>
    <xf numFmtId="4" fontId="17" fillId="0" borderId="33" xfId="0" applyNumberFormat="1" applyFont="1" applyFill="1" applyBorder="1" applyProtection="1">
      <protection locked="0"/>
    </xf>
    <xf numFmtId="4" fontId="17" fillId="0" borderId="34" xfId="0" applyNumberFormat="1" applyFont="1" applyFill="1" applyBorder="1" applyProtection="1">
      <protection locked="0"/>
    </xf>
    <xf numFmtId="4" fontId="17" fillId="0" borderId="39" xfId="0" applyNumberFormat="1" applyFont="1" applyFill="1" applyBorder="1" applyProtection="1">
      <protection locked="0"/>
    </xf>
    <xf numFmtId="0" fontId="17" fillId="0" borderId="72" xfId="0" quotePrefix="1" applyFont="1" applyFill="1" applyBorder="1" applyAlignment="1" applyProtection="1">
      <alignment horizontal="right"/>
      <protection locked="0"/>
    </xf>
    <xf numFmtId="0" fontId="17" fillId="0" borderId="27" xfId="0" applyFont="1" applyFill="1" applyBorder="1" applyProtection="1">
      <protection locked="0"/>
    </xf>
    <xf numFmtId="4" fontId="17" fillId="0" borderId="30" xfId="0" applyNumberFormat="1" applyFont="1" applyFill="1" applyBorder="1" applyProtection="1">
      <protection locked="0"/>
    </xf>
    <xf numFmtId="4" fontId="17" fillId="0" borderId="27" xfId="0" applyNumberFormat="1" applyFont="1" applyFill="1" applyBorder="1" applyProtection="1">
      <protection locked="0"/>
    </xf>
    <xf numFmtId="0" fontId="17" fillId="0" borderId="29" xfId="0" applyFont="1" applyFill="1" applyBorder="1" applyProtection="1">
      <protection locked="0"/>
    </xf>
    <xf numFmtId="4" fontId="17" fillId="0" borderId="124" xfId="0" applyNumberFormat="1" applyFont="1" applyFill="1" applyBorder="1" applyProtection="1">
      <protection locked="0"/>
    </xf>
    <xf numFmtId="4" fontId="17" fillId="0" borderId="16" xfId="0" applyNumberFormat="1" applyFont="1" applyFill="1" applyBorder="1" applyProtection="1">
      <protection locked="0"/>
    </xf>
    <xf numFmtId="4" fontId="17" fillId="0" borderId="29" xfId="0" applyNumberFormat="1" applyFont="1" applyFill="1" applyBorder="1" applyProtection="1">
      <protection locked="0"/>
    </xf>
    <xf numFmtId="0" fontId="17" fillId="0" borderId="98" xfId="0" applyFont="1" applyFill="1" applyBorder="1" applyProtection="1">
      <protection locked="0"/>
    </xf>
    <xf numFmtId="0" fontId="17" fillId="0" borderId="62" xfId="0" applyFont="1" applyFill="1" applyBorder="1" applyProtection="1">
      <protection locked="0"/>
    </xf>
    <xf numFmtId="0" fontId="17" fillId="0" borderId="72" xfId="0" quotePrefix="1" applyFont="1" applyFill="1" applyBorder="1" applyAlignment="1" applyProtection="1">
      <alignment horizontal="left"/>
      <protection locked="0"/>
    </xf>
    <xf numFmtId="0" fontId="17" fillId="0" borderId="18" xfId="0" applyFont="1" applyFill="1" applyBorder="1" applyProtection="1">
      <protection locked="0"/>
    </xf>
    <xf numFmtId="0" fontId="17" fillId="0" borderId="15" xfId="0" applyFont="1" applyFill="1" applyBorder="1" applyProtection="1">
      <protection locked="0"/>
    </xf>
    <xf numFmtId="0" fontId="22" fillId="13" borderId="91" xfId="0" applyFont="1" applyFill="1" applyBorder="1" applyProtection="1"/>
    <xf numFmtId="1" fontId="17" fillId="12" borderId="68" xfId="0" applyNumberFormat="1" applyFont="1" applyFill="1" applyBorder="1" applyAlignment="1" applyProtection="1">
      <alignment horizontal="center" vertical="center"/>
    </xf>
    <xf numFmtId="0" fontId="17" fillId="12" borderId="106" xfId="0" applyFont="1" applyFill="1" applyBorder="1" applyAlignment="1" applyProtection="1">
      <alignment vertical="center"/>
    </xf>
    <xf numFmtId="0" fontId="22" fillId="12" borderId="106" xfId="0" applyFont="1" applyFill="1" applyBorder="1" applyAlignment="1" applyProtection="1">
      <alignment horizontal="centerContinuous" vertical="center" wrapText="1"/>
    </xf>
    <xf numFmtId="0" fontId="22" fillId="12" borderId="121" xfId="0" applyFont="1" applyFill="1" applyBorder="1" applyAlignment="1" applyProtection="1">
      <alignment horizontal="centerContinuous" vertical="center"/>
    </xf>
    <xf numFmtId="0" fontId="22" fillId="12" borderId="112" xfId="0" applyFont="1" applyFill="1" applyBorder="1" applyAlignment="1" applyProtection="1">
      <alignment horizontal="centerContinuous" vertical="center"/>
    </xf>
    <xf numFmtId="0" fontId="22" fillId="12" borderId="45" xfId="0" applyFont="1" applyFill="1" applyBorder="1" applyAlignment="1" applyProtection="1">
      <alignment horizontal="left" vertical="center" indent="1"/>
    </xf>
    <xf numFmtId="0" fontId="22" fillId="12" borderId="64" xfId="0" applyFont="1" applyFill="1" applyBorder="1" applyAlignment="1" applyProtection="1">
      <alignment horizontal="center" vertical="center"/>
    </xf>
    <xf numFmtId="0" fontId="22" fillId="12" borderId="95" xfId="0" applyFont="1" applyFill="1" applyBorder="1" applyAlignment="1" applyProtection="1">
      <alignment horizontal="center" vertical="center"/>
    </xf>
    <xf numFmtId="4" fontId="17" fillId="12" borderId="65" xfId="0" applyNumberFormat="1" applyFont="1" applyFill="1" applyBorder="1" applyAlignment="1" applyProtection="1">
      <alignment vertical="center"/>
    </xf>
    <xf numFmtId="4" fontId="17" fillId="12" borderId="1" xfId="0" applyNumberFormat="1" applyFont="1" applyFill="1" applyBorder="1" applyAlignment="1" applyProtection="1">
      <alignment vertical="center"/>
    </xf>
    <xf numFmtId="4" fontId="17" fillId="12" borderId="22" xfId="0" applyNumberFormat="1" applyFont="1" applyFill="1" applyBorder="1" applyAlignment="1" applyProtection="1">
      <alignment vertical="center"/>
    </xf>
    <xf numFmtId="0" fontId="17" fillId="13" borderId="25" xfId="0" applyFont="1" applyFill="1" applyBorder="1" applyAlignment="1" applyProtection="1">
      <alignment vertical="center"/>
      <protection locked="0"/>
    </xf>
    <xf numFmtId="4" fontId="17" fillId="13" borderId="13" xfId="0" applyNumberFormat="1" applyFont="1" applyFill="1" applyBorder="1" applyAlignment="1" applyProtection="1">
      <alignment vertical="center"/>
      <protection locked="0"/>
    </xf>
    <xf numFmtId="4" fontId="17" fillId="13" borderId="34" xfId="0" applyNumberFormat="1" applyFont="1" applyFill="1" applyBorder="1" applyAlignment="1" applyProtection="1">
      <alignment vertical="center"/>
      <protection locked="0"/>
    </xf>
    <xf numFmtId="4" fontId="17" fillId="13" borderId="40" xfId="0" applyNumberFormat="1" applyFont="1" applyFill="1" applyBorder="1" applyAlignment="1" applyProtection="1">
      <alignment vertical="center"/>
      <protection locked="0"/>
    </xf>
    <xf numFmtId="0" fontId="17" fillId="13" borderId="23" xfId="0" applyFont="1" applyFill="1" applyBorder="1" applyAlignment="1" applyProtection="1">
      <alignment vertical="center"/>
      <protection locked="0"/>
    </xf>
    <xf numFmtId="4" fontId="17" fillId="13" borderId="15" xfId="0" applyNumberFormat="1" applyFont="1" applyFill="1" applyBorder="1" applyAlignment="1" applyProtection="1">
      <alignment vertical="center"/>
      <protection locked="0"/>
    </xf>
    <xf numFmtId="4" fontId="17" fillId="13" borderId="14" xfId="0" applyNumberFormat="1" applyFont="1" applyFill="1" applyBorder="1" applyAlignment="1" applyProtection="1">
      <alignment vertical="center"/>
      <protection locked="0"/>
    </xf>
    <xf numFmtId="4" fontId="17" fillId="13" borderId="30" xfId="0" applyNumberFormat="1" applyFont="1" applyFill="1" applyBorder="1" applyAlignment="1" applyProtection="1">
      <alignment vertical="center"/>
      <protection locked="0"/>
    </xf>
    <xf numFmtId="4" fontId="17" fillId="13" borderId="23" xfId="0" applyNumberFormat="1" applyFont="1" applyFill="1" applyBorder="1" applyAlignment="1" applyProtection="1">
      <alignment vertical="center"/>
      <protection locked="0"/>
    </xf>
    <xf numFmtId="0" fontId="17" fillId="13" borderId="42" xfId="0" applyFont="1" applyFill="1" applyBorder="1" applyAlignment="1" applyProtection="1">
      <alignment vertical="center"/>
      <protection locked="0"/>
    </xf>
    <xf numFmtId="4" fontId="17" fillId="13" borderId="66" xfId="0" applyNumberFormat="1" applyFont="1" applyFill="1" applyBorder="1" applyAlignment="1" applyProtection="1">
      <alignment vertical="center"/>
      <protection locked="0"/>
    </xf>
    <xf numFmtId="4" fontId="17" fillId="13" borderId="20" xfId="0" applyNumberFormat="1" applyFont="1" applyFill="1" applyBorder="1" applyAlignment="1" applyProtection="1">
      <alignment vertical="center"/>
      <protection locked="0"/>
    </xf>
    <xf numFmtId="4" fontId="17" fillId="13" borderId="125" xfId="0" applyNumberFormat="1" applyFont="1" applyFill="1" applyBorder="1" applyAlignment="1" applyProtection="1">
      <alignment vertical="center"/>
      <protection locked="0"/>
    </xf>
    <xf numFmtId="4" fontId="17" fillId="13" borderId="25" xfId="0" applyNumberFormat="1" applyFont="1" applyFill="1" applyBorder="1" applyAlignment="1" applyProtection="1">
      <alignment vertical="center"/>
      <protection locked="0"/>
    </xf>
    <xf numFmtId="0" fontId="17" fillId="13" borderId="128" xfId="0" applyFont="1" applyFill="1" applyBorder="1" applyAlignment="1" applyProtection="1">
      <alignment vertical="center"/>
      <protection locked="0"/>
    </xf>
    <xf numFmtId="0" fontId="17" fillId="13" borderId="119" xfId="0" applyFont="1" applyFill="1" applyBorder="1" applyAlignment="1" applyProtection="1">
      <alignment vertical="center"/>
      <protection locked="0"/>
    </xf>
    <xf numFmtId="4" fontId="17" fillId="13" borderId="42" xfId="0" applyNumberFormat="1" applyFont="1" applyFill="1" applyBorder="1" applyAlignment="1" applyProtection="1">
      <alignment vertical="center"/>
      <protection locked="0"/>
    </xf>
    <xf numFmtId="0" fontId="17" fillId="13" borderId="120" xfId="0" applyFont="1" applyFill="1" applyBorder="1" applyAlignment="1" applyProtection="1">
      <alignment vertical="center"/>
      <protection locked="0"/>
    </xf>
    <xf numFmtId="4" fontId="17" fillId="13" borderId="72" xfId="0" applyNumberFormat="1" applyFont="1" applyFill="1" applyBorder="1" applyAlignment="1" applyProtection="1">
      <alignment vertical="center"/>
      <protection locked="0"/>
    </xf>
    <xf numFmtId="4" fontId="17" fillId="13" borderId="38" xfId="0" applyNumberFormat="1" applyFont="1" applyFill="1" applyBorder="1" applyAlignment="1" applyProtection="1">
      <alignment vertical="center"/>
      <protection locked="0"/>
    </xf>
    <xf numFmtId="4" fontId="17" fillId="13" borderId="33" xfId="0" applyNumberFormat="1" applyFont="1" applyFill="1" applyBorder="1" applyAlignment="1" applyProtection="1">
      <alignment vertical="center"/>
      <protection locked="0"/>
    </xf>
    <xf numFmtId="0" fontId="17" fillId="13" borderId="18" xfId="0" applyFont="1" applyFill="1" applyBorder="1" applyAlignment="1" applyProtection="1">
      <alignment vertical="center"/>
      <protection locked="0"/>
    </xf>
    <xf numFmtId="3" fontId="17" fillId="13" borderId="18" xfId="0" applyNumberFormat="1" applyFont="1" applyFill="1" applyBorder="1" applyAlignment="1" applyProtection="1">
      <alignment vertical="center"/>
      <protection locked="0"/>
    </xf>
    <xf numFmtId="1" fontId="17" fillId="13" borderId="18" xfId="0" applyNumberFormat="1" applyFont="1" applyFill="1" applyBorder="1" applyAlignment="1" applyProtection="1">
      <alignment horizontal="center" vertical="center"/>
      <protection locked="0"/>
    </xf>
    <xf numFmtId="10" fontId="17" fillId="13" borderId="18" xfId="2" applyNumberFormat="1" applyFont="1" applyFill="1" applyBorder="1" applyAlignment="1" applyProtection="1">
      <alignment vertical="center"/>
      <protection locked="0"/>
    </xf>
    <xf numFmtId="10" fontId="17" fillId="13" borderId="123" xfId="2" applyNumberFormat="1" applyFont="1" applyFill="1" applyBorder="1" applyAlignment="1" applyProtection="1">
      <alignment vertical="center"/>
      <protection locked="0"/>
    </xf>
    <xf numFmtId="3" fontId="17" fillId="13" borderId="60" xfId="0" applyNumberFormat="1" applyFont="1" applyFill="1" applyBorder="1" applyAlignment="1" applyProtection="1">
      <alignment vertical="center"/>
      <protection locked="0"/>
    </xf>
    <xf numFmtId="3" fontId="17" fillId="13" borderId="89" xfId="0" applyNumberFormat="1" applyFont="1" applyFill="1" applyBorder="1" applyAlignment="1" applyProtection="1">
      <alignment vertical="center"/>
      <protection locked="0"/>
    </xf>
    <xf numFmtId="3" fontId="17" fillId="13" borderId="78" xfId="0" applyNumberFormat="1" applyFont="1" applyFill="1" applyBorder="1" applyAlignment="1" applyProtection="1">
      <alignment vertical="center"/>
      <protection locked="0"/>
    </xf>
    <xf numFmtId="3" fontId="17" fillId="13" borderId="118" xfId="0" applyNumberFormat="1" applyFont="1" applyFill="1" applyBorder="1" applyAlignment="1" applyProtection="1">
      <alignment vertical="center"/>
      <protection locked="0"/>
    </xf>
    <xf numFmtId="0" fontId="17" fillId="13" borderId="15" xfId="0" applyFont="1" applyFill="1" applyBorder="1" applyAlignment="1" applyProtection="1">
      <alignment vertical="center"/>
      <protection locked="0"/>
    </xf>
    <xf numFmtId="3" fontId="17" fillId="13" borderId="15" xfId="0" applyNumberFormat="1" applyFont="1" applyFill="1" applyBorder="1" applyAlignment="1" applyProtection="1">
      <alignment vertical="center"/>
      <protection locked="0"/>
    </xf>
    <xf numFmtId="1" fontId="17" fillId="13" borderId="15" xfId="0" applyNumberFormat="1" applyFont="1" applyFill="1" applyBorder="1" applyAlignment="1" applyProtection="1">
      <alignment horizontal="center" vertical="center"/>
      <protection locked="0"/>
    </xf>
    <xf numFmtId="10" fontId="17" fillId="13" borderId="15" xfId="2" applyNumberFormat="1" applyFont="1" applyFill="1" applyBorder="1" applyAlignment="1" applyProtection="1">
      <alignment vertical="center"/>
      <protection locked="0"/>
    </xf>
    <xf numFmtId="10" fontId="17" fillId="13" borderId="14" xfId="2" applyNumberFormat="1" applyFont="1" applyFill="1" applyBorder="1" applyAlignment="1" applyProtection="1">
      <alignment vertical="center"/>
      <protection locked="0"/>
    </xf>
    <xf numFmtId="3" fontId="17" fillId="13" borderId="13" xfId="0" applyNumberFormat="1" applyFont="1" applyFill="1" applyBorder="1" applyAlignment="1" applyProtection="1">
      <alignment vertical="center"/>
      <protection locked="0"/>
    </xf>
    <xf numFmtId="3" fontId="17" fillId="13" borderId="27" xfId="0" applyNumberFormat="1" applyFont="1" applyFill="1" applyBorder="1" applyAlignment="1" applyProtection="1">
      <alignment vertical="center"/>
      <protection locked="0"/>
    </xf>
    <xf numFmtId="3" fontId="17" fillId="13" borderId="72" xfId="0" applyNumberFormat="1" applyFont="1" applyFill="1" applyBorder="1" applyAlignment="1" applyProtection="1">
      <alignment vertical="center"/>
      <protection locked="0"/>
    </xf>
    <xf numFmtId="3" fontId="17" fillId="13" borderId="119" xfId="0" applyNumberFormat="1" applyFont="1" applyFill="1" applyBorder="1" applyAlignment="1" applyProtection="1">
      <alignment vertical="center"/>
      <protection locked="0"/>
    </xf>
    <xf numFmtId="0" fontId="17" fillId="13" borderId="16" xfId="0" applyFont="1" applyFill="1" applyBorder="1" applyAlignment="1" applyProtection="1">
      <alignment vertical="center"/>
      <protection locked="0"/>
    </xf>
    <xf numFmtId="3" fontId="17" fillId="13" borderId="16" xfId="0" applyNumberFormat="1" applyFont="1" applyFill="1" applyBorder="1" applyAlignment="1" applyProtection="1">
      <alignment vertical="center"/>
      <protection locked="0"/>
    </xf>
    <xf numFmtId="1" fontId="17" fillId="13" borderId="16" xfId="0" applyNumberFormat="1" applyFont="1" applyFill="1" applyBorder="1" applyAlignment="1" applyProtection="1">
      <alignment horizontal="center" vertical="center"/>
      <protection locked="0"/>
    </xf>
    <xf numFmtId="10" fontId="17" fillId="13" borderId="16" xfId="2" applyNumberFormat="1" applyFont="1" applyFill="1" applyBorder="1" applyAlignment="1" applyProtection="1">
      <alignment vertical="center"/>
      <protection locked="0"/>
    </xf>
    <xf numFmtId="10" fontId="17" fillId="13" borderId="41" xfId="2" applyNumberFormat="1" applyFont="1" applyFill="1" applyBorder="1" applyAlignment="1" applyProtection="1">
      <alignment vertical="center"/>
      <protection locked="0"/>
    </xf>
    <xf numFmtId="3" fontId="17" fillId="13" borderId="28" xfId="0" applyNumberFormat="1" applyFont="1" applyFill="1" applyBorder="1" applyAlignment="1" applyProtection="1">
      <alignment vertical="center"/>
      <protection locked="0"/>
    </xf>
    <xf numFmtId="3" fontId="17" fillId="13" borderId="29" xfId="0" applyNumberFormat="1" applyFont="1" applyFill="1" applyBorder="1" applyAlignment="1" applyProtection="1">
      <alignment vertical="center"/>
      <protection locked="0"/>
    </xf>
    <xf numFmtId="3" fontId="17" fillId="13" borderId="82" xfId="0" applyNumberFormat="1" applyFont="1" applyFill="1" applyBorder="1" applyAlignment="1" applyProtection="1">
      <alignment vertical="center"/>
      <protection locked="0"/>
    </xf>
    <xf numFmtId="3" fontId="17" fillId="13" borderId="127" xfId="0" applyNumberFormat="1" applyFont="1" applyFill="1" applyBorder="1" applyAlignment="1" applyProtection="1">
      <alignment vertical="center"/>
      <protection locked="0"/>
    </xf>
    <xf numFmtId="0" fontId="17" fillId="13" borderId="34" xfId="0" applyFont="1" applyFill="1" applyBorder="1" applyAlignment="1" applyProtection="1">
      <alignment vertical="center"/>
      <protection locked="0"/>
    </xf>
    <xf numFmtId="3" fontId="17" fillId="13" borderId="34" xfId="0" applyNumberFormat="1" applyFont="1" applyFill="1" applyBorder="1" applyAlignment="1" applyProtection="1">
      <alignment vertical="center"/>
      <protection locked="0"/>
    </xf>
    <xf numFmtId="1" fontId="17" fillId="13" borderId="34" xfId="0" applyNumberFormat="1" applyFont="1" applyFill="1" applyBorder="1" applyAlignment="1" applyProtection="1">
      <alignment horizontal="center" vertical="center"/>
      <protection locked="0"/>
    </xf>
    <xf numFmtId="10" fontId="17" fillId="13" borderId="34" xfId="2" applyNumberFormat="1" applyFont="1" applyFill="1" applyBorder="1" applyAlignment="1" applyProtection="1">
      <alignment vertical="center"/>
      <protection locked="0"/>
    </xf>
    <xf numFmtId="10" fontId="17" fillId="13" borderId="40" xfId="2" applyNumberFormat="1" applyFont="1" applyFill="1" applyBorder="1" applyAlignment="1" applyProtection="1">
      <alignment vertical="center"/>
      <protection locked="0"/>
    </xf>
    <xf numFmtId="3" fontId="17" fillId="13" borderId="38" xfId="0" applyNumberFormat="1" applyFont="1" applyFill="1" applyBorder="1" applyAlignment="1" applyProtection="1">
      <alignment vertical="center"/>
      <protection locked="0"/>
    </xf>
    <xf numFmtId="3" fontId="17" fillId="13" borderId="39" xfId="0" applyNumberFormat="1" applyFont="1" applyFill="1" applyBorder="1" applyAlignment="1" applyProtection="1">
      <alignment vertical="center"/>
      <protection locked="0"/>
    </xf>
    <xf numFmtId="3" fontId="17" fillId="13" borderId="33" xfId="0" applyNumberFormat="1" applyFont="1" applyFill="1" applyBorder="1" applyAlignment="1" applyProtection="1">
      <alignment vertical="center"/>
      <protection locked="0"/>
    </xf>
    <xf numFmtId="3" fontId="17" fillId="13" borderId="35" xfId="0" applyNumberFormat="1" applyFont="1" applyFill="1" applyBorder="1" applyAlignment="1" applyProtection="1">
      <alignment vertical="center"/>
      <protection locked="0"/>
    </xf>
    <xf numFmtId="3" fontId="17" fillId="13" borderId="30" xfId="0" applyNumberFormat="1" applyFont="1" applyFill="1" applyBorder="1" applyAlignment="1" applyProtection="1">
      <alignment vertical="center"/>
      <protection locked="0"/>
    </xf>
    <xf numFmtId="3" fontId="17" fillId="13" borderId="12" xfId="0" applyNumberFormat="1" applyFont="1" applyFill="1" applyBorder="1" applyAlignment="1" applyProtection="1">
      <alignment vertical="center"/>
      <protection locked="0"/>
    </xf>
    <xf numFmtId="3" fontId="17" fillId="13" borderId="124" xfId="0" applyNumberFormat="1" applyFont="1" applyFill="1" applyBorder="1" applyAlignment="1" applyProtection="1">
      <alignment vertical="center"/>
      <protection locked="0"/>
    </xf>
    <xf numFmtId="3" fontId="17" fillId="13" borderId="17" xfId="0" applyNumberFormat="1" applyFont="1" applyFill="1" applyBorder="1" applyAlignment="1" applyProtection="1">
      <alignment vertical="center"/>
      <protection locked="0"/>
    </xf>
    <xf numFmtId="3" fontId="22" fillId="12" borderId="7" xfId="0" applyNumberFormat="1" applyFont="1" applyFill="1" applyBorder="1" applyProtection="1"/>
    <xf numFmtId="3" fontId="22" fillId="12" borderId="64" xfId="0" applyNumberFormat="1" applyFont="1" applyFill="1" applyBorder="1" applyProtection="1"/>
    <xf numFmtId="166" fontId="22" fillId="12" borderId="7" xfId="0" applyNumberFormat="1" applyFont="1" applyFill="1" applyBorder="1" applyProtection="1"/>
    <xf numFmtId="166" fontId="22" fillId="12" borderId="64" xfId="0" applyNumberFormat="1" applyFont="1" applyFill="1" applyBorder="1" applyProtection="1"/>
    <xf numFmtId="0" fontId="17" fillId="0" borderId="98" xfId="0" applyFont="1" applyFill="1" applyBorder="1" applyAlignment="1" applyProtection="1">
      <alignment horizontal="center"/>
      <protection locked="0"/>
    </xf>
    <xf numFmtId="0" fontId="17" fillId="0" borderId="72" xfId="0" applyFont="1" applyFill="1" applyBorder="1" applyAlignment="1" applyProtection="1">
      <alignment horizontal="right"/>
      <protection locked="0"/>
    </xf>
    <xf numFmtId="0" fontId="17" fillId="0" borderId="62" xfId="0" applyFont="1" applyFill="1" applyBorder="1" applyAlignment="1" applyProtection="1">
      <alignment horizontal="center"/>
      <protection locked="0"/>
    </xf>
    <xf numFmtId="0" fontId="17" fillId="0" borderId="99" xfId="0" quotePrefix="1" applyFont="1" applyFill="1" applyBorder="1" applyAlignment="1" applyProtection="1">
      <alignment horizontal="right"/>
      <protection locked="0"/>
    </xf>
    <xf numFmtId="0" fontId="17" fillId="0" borderId="97" xfId="0" applyFont="1" applyFill="1" applyBorder="1" applyAlignment="1" applyProtection="1">
      <alignment horizontal="center"/>
      <protection locked="0"/>
    </xf>
    <xf numFmtId="3" fontId="18" fillId="0" borderId="79" xfId="0" applyNumberFormat="1" applyFont="1" applyFill="1" applyBorder="1" applyAlignment="1" applyProtection="1">
      <alignment horizontal="right"/>
      <protection locked="0"/>
    </xf>
    <xf numFmtId="3" fontId="18" fillId="0" borderId="72" xfId="0" applyNumberFormat="1" applyFont="1" applyFill="1" applyBorder="1" applyAlignment="1" applyProtection="1">
      <alignment horizontal="right"/>
      <protection locked="0"/>
    </xf>
    <xf numFmtId="0" fontId="17" fillId="0" borderId="23" xfId="0" quotePrefix="1" applyFont="1" applyFill="1" applyBorder="1" applyAlignment="1" applyProtection="1">
      <alignment horizontal="left"/>
      <protection locked="0"/>
    </xf>
    <xf numFmtId="3" fontId="18" fillId="0" borderId="99" xfId="0" applyNumberFormat="1" applyFont="1" applyFill="1" applyBorder="1" applyAlignment="1" applyProtection="1">
      <alignment horizontal="right"/>
      <protection locked="0"/>
    </xf>
    <xf numFmtId="0" fontId="17" fillId="0" borderId="42" xfId="0" quotePrefix="1" applyFont="1" applyFill="1" applyBorder="1" applyAlignment="1" applyProtection="1">
      <alignment horizontal="left"/>
      <protection locked="0"/>
    </xf>
    <xf numFmtId="3" fontId="18" fillId="0" borderId="102" xfId="0" applyNumberFormat="1" applyFont="1" applyFill="1" applyBorder="1" applyAlignment="1" applyProtection="1">
      <alignment horizontal="right"/>
      <protection locked="0"/>
    </xf>
    <xf numFmtId="0" fontId="17" fillId="0" borderId="184" xfId="0" applyFont="1" applyFill="1" applyBorder="1" applyAlignment="1" applyProtection="1">
      <alignment horizontal="center"/>
      <protection locked="0"/>
    </xf>
    <xf numFmtId="3" fontId="17" fillId="12" borderId="25" xfId="0" applyNumberFormat="1" applyFont="1" applyFill="1" applyBorder="1" applyAlignment="1" applyProtection="1"/>
    <xf numFmtId="3" fontId="17" fillId="12" borderId="20" xfId="0" applyNumberFormat="1" applyFont="1" applyFill="1" applyBorder="1" applyAlignment="1" applyProtection="1"/>
    <xf numFmtId="3" fontId="17" fillId="12" borderId="18" xfId="0" applyNumberFormat="1" applyFont="1" applyFill="1" applyBorder="1" applyAlignment="1" applyProtection="1"/>
    <xf numFmtId="0" fontId="17" fillId="13" borderId="25" xfId="0" applyFont="1" applyFill="1" applyBorder="1" applyAlignment="1" applyProtection="1">
      <protection locked="0"/>
    </xf>
    <xf numFmtId="0" fontId="17" fillId="13" borderId="128" xfId="0" applyFont="1" applyFill="1" applyBorder="1" applyProtection="1">
      <protection locked="0"/>
    </xf>
    <xf numFmtId="0" fontId="17" fillId="0" borderId="23" xfId="0" applyFont="1" applyBorder="1" applyProtection="1">
      <protection locked="0"/>
    </xf>
    <xf numFmtId="0" fontId="17" fillId="0" borderId="119" xfId="0" applyFont="1" applyBorder="1" applyProtection="1">
      <protection locked="0"/>
    </xf>
    <xf numFmtId="0" fontId="17" fillId="13" borderId="42" xfId="0" applyFont="1" applyFill="1" applyBorder="1" applyAlignment="1" applyProtection="1">
      <protection locked="0"/>
    </xf>
    <xf numFmtId="0" fontId="17" fillId="13" borderId="120" xfId="0" applyFont="1" applyFill="1" applyBorder="1" applyProtection="1">
      <protection locked="0"/>
    </xf>
    <xf numFmtId="0" fontId="17" fillId="13" borderId="83" xfId="0" applyFont="1" applyFill="1" applyBorder="1" applyAlignment="1" applyProtection="1">
      <protection locked="0"/>
    </xf>
    <xf numFmtId="0" fontId="17" fillId="13" borderId="118" xfId="0" applyFont="1" applyFill="1" applyBorder="1" applyAlignment="1" applyProtection="1">
      <protection locked="0"/>
    </xf>
    <xf numFmtId="0" fontId="22" fillId="13" borderId="42" xfId="0" applyFont="1" applyFill="1" applyBorder="1" applyProtection="1">
      <protection locked="0"/>
    </xf>
    <xf numFmtId="0" fontId="22" fillId="13" borderId="120" xfId="0" applyFont="1" applyFill="1" applyBorder="1" applyProtection="1">
      <protection locked="0"/>
    </xf>
    <xf numFmtId="0" fontId="17" fillId="13" borderId="46" xfId="0" applyFont="1" applyFill="1" applyBorder="1" applyProtection="1">
      <protection locked="0"/>
    </xf>
    <xf numFmtId="166" fontId="17" fillId="13" borderId="185" xfId="0" applyNumberFormat="1" applyFont="1" applyFill="1" applyBorder="1" applyProtection="1">
      <protection locked="0"/>
    </xf>
    <xf numFmtId="166" fontId="17" fillId="13" borderId="89" xfId="0" applyNumberFormat="1" applyFont="1" applyFill="1" applyBorder="1" applyProtection="1">
      <protection locked="0"/>
    </xf>
    <xf numFmtId="3" fontId="17" fillId="0" borderId="60" xfId="0" applyNumberFormat="1" applyFont="1" applyBorder="1" applyProtection="1">
      <protection locked="0"/>
    </xf>
    <xf numFmtId="0" fontId="17" fillId="13" borderId="72" xfId="0" applyFont="1" applyFill="1" applyBorder="1" applyProtection="1">
      <protection locked="0"/>
    </xf>
    <xf numFmtId="166" fontId="17" fillId="13" borderId="13" xfId="0" applyNumberFormat="1" applyFont="1" applyFill="1" applyBorder="1" applyProtection="1">
      <protection locked="0"/>
    </xf>
    <xf numFmtId="166" fontId="17" fillId="13" borderId="27" xfId="0" applyNumberFormat="1" applyFont="1" applyFill="1" applyBorder="1" applyProtection="1">
      <protection locked="0"/>
    </xf>
    <xf numFmtId="3" fontId="17" fillId="0" borderId="13" xfId="0" applyNumberFormat="1" applyFont="1" applyBorder="1" applyProtection="1">
      <protection locked="0"/>
    </xf>
    <xf numFmtId="0" fontId="17" fillId="13" borderId="82" xfId="0" applyFont="1" applyFill="1" applyBorder="1" applyProtection="1">
      <protection locked="0"/>
    </xf>
    <xf numFmtId="173" fontId="17" fillId="13" borderId="28" xfId="0" applyNumberFormat="1" applyFont="1" applyFill="1" applyBorder="1" applyProtection="1">
      <protection locked="0"/>
    </xf>
    <xf numFmtId="173" fontId="17" fillId="13" borderId="29" xfId="0" applyNumberFormat="1" applyFont="1" applyFill="1" applyBorder="1" applyProtection="1">
      <protection locked="0"/>
    </xf>
    <xf numFmtId="3" fontId="17" fillId="0" borderId="28" xfId="0" applyNumberFormat="1" applyFont="1" applyBorder="1" applyProtection="1">
      <protection locked="0"/>
    </xf>
    <xf numFmtId="0" fontId="17" fillId="13" borderId="78" xfId="0" applyFont="1" applyFill="1" applyBorder="1" applyProtection="1">
      <protection locked="0"/>
    </xf>
    <xf numFmtId="2" fontId="17" fillId="13" borderId="60" xfId="0" applyNumberFormat="1" applyFont="1" applyFill="1" applyBorder="1" applyProtection="1">
      <protection locked="0"/>
    </xf>
    <xf numFmtId="2" fontId="17" fillId="13" borderId="89" xfId="0" applyNumberFormat="1" applyFont="1" applyFill="1" applyBorder="1" applyProtection="1">
      <protection locked="0"/>
    </xf>
    <xf numFmtId="2" fontId="17" fillId="13" borderId="13" xfId="0" applyNumberFormat="1" applyFont="1" applyFill="1" applyBorder="1" applyProtection="1">
      <protection locked="0"/>
    </xf>
    <xf numFmtId="2" fontId="17" fillId="13" borderId="27" xfId="0" applyNumberFormat="1" applyFont="1" applyFill="1" applyBorder="1" applyProtection="1">
      <protection locked="0"/>
    </xf>
    <xf numFmtId="0" fontId="17" fillId="0" borderId="72" xfId="0" applyFont="1" applyBorder="1" applyProtection="1">
      <protection locked="0"/>
    </xf>
    <xf numFmtId="2" fontId="17" fillId="0" borderId="13" xfId="0" applyNumberFormat="1" applyFont="1" applyBorder="1" applyProtection="1">
      <protection locked="0"/>
    </xf>
    <xf numFmtId="2" fontId="17" fillId="0" borderId="27" xfId="0" applyNumberFormat="1" applyFont="1" applyBorder="1" applyProtection="1">
      <protection locked="0"/>
    </xf>
    <xf numFmtId="173" fontId="17" fillId="13" borderId="60" xfId="0" applyNumberFormat="1" applyFont="1" applyFill="1" applyBorder="1" applyProtection="1">
      <protection locked="0"/>
    </xf>
    <xf numFmtId="173" fontId="17" fillId="13" borderId="89" xfId="0" applyNumberFormat="1" applyFont="1" applyFill="1" applyBorder="1" applyProtection="1">
      <protection locked="0"/>
    </xf>
    <xf numFmtId="173" fontId="17" fillId="13" borderId="13" xfId="0" applyNumberFormat="1" applyFont="1" applyFill="1" applyBorder="1" applyProtection="1">
      <protection locked="0"/>
    </xf>
    <xf numFmtId="173" fontId="17" fillId="13" borderId="27" xfId="0" applyNumberFormat="1" applyFont="1" applyFill="1" applyBorder="1" applyProtection="1">
      <protection locked="0"/>
    </xf>
    <xf numFmtId="0" fontId="17" fillId="13" borderId="26" xfId="0" applyFont="1" applyFill="1" applyBorder="1" applyProtection="1">
      <protection locked="0"/>
    </xf>
    <xf numFmtId="0" fontId="17" fillId="13" borderId="1" xfId="0" applyFont="1" applyFill="1" applyBorder="1" applyProtection="1">
      <protection locked="0"/>
    </xf>
    <xf numFmtId="2" fontId="17" fillId="13" borderId="28" xfId="0" applyNumberFormat="1" applyFont="1" applyFill="1" applyBorder="1" applyProtection="1">
      <protection locked="0"/>
    </xf>
    <xf numFmtId="2" fontId="17" fillId="13" borderId="29" xfId="0" applyNumberFormat="1" applyFont="1" applyFill="1" applyBorder="1" applyProtection="1">
      <protection locked="0"/>
    </xf>
    <xf numFmtId="0" fontId="17" fillId="13" borderId="79" xfId="0" applyFont="1" applyFill="1" applyBorder="1" applyProtection="1">
      <protection locked="0"/>
    </xf>
    <xf numFmtId="2" fontId="17" fillId="13" borderId="38" xfId="0" applyNumberFormat="1" applyFont="1" applyFill="1" applyBorder="1" applyProtection="1">
      <protection locked="0"/>
    </xf>
    <xf numFmtId="2" fontId="17" fillId="13" borderId="39" xfId="0" applyNumberFormat="1" applyFont="1" applyFill="1" applyBorder="1" applyProtection="1">
      <protection locked="0"/>
    </xf>
    <xf numFmtId="3" fontId="17" fillId="13" borderId="13" xfId="0" applyNumberFormat="1" applyFont="1" applyFill="1" applyBorder="1" applyProtection="1">
      <protection locked="0"/>
    </xf>
    <xf numFmtId="0" fontId="17" fillId="13" borderId="99" xfId="0" applyFont="1" applyFill="1" applyBorder="1" applyProtection="1">
      <protection locked="0"/>
    </xf>
    <xf numFmtId="0" fontId="17" fillId="13" borderId="66" xfId="0" applyFont="1" applyFill="1" applyBorder="1" applyProtection="1">
      <protection locked="0"/>
    </xf>
    <xf numFmtId="0" fontId="17" fillId="13" borderId="92" xfId="0" applyFont="1" applyFill="1" applyBorder="1" applyProtection="1">
      <protection locked="0"/>
    </xf>
    <xf numFmtId="3" fontId="17" fillId="13" borderId="66" xfId="0" applyNumberFormat="1" applyFont="1" applyFill="1" applyBorder="1" applyProtection="1">
      <protection locked="0"/>
    </xf>
    <xf numFmtId="3" fontId="17" fillId="13" borderId="124" xfId="0" applyNumberFormat="1" applyFont="1" applyFill="1" applyBorder="1" applyProtection="1">
      <protection locked="0"/>
    </xf>
    <xf numFmtId="3" fontId="17" fillId="13" borderId="61" xfId="0" applyNumberFormat="1" applyFont="1" applyFill="1" applyBorder="1" applyProtection="1">
      <protection locked="0"/>
    </xf>
    <xf numFmtId="3" fontId="17" fillId="13" borderId="30" xfId="0" applyNumberFormat="1" applyFont="1" applyFill="1" applyBorder="1" applyProtection="1">
      <protection locked="0"/>
    </xf>
    <xf numFmtId="3" fontId="17" fillId="13" borderId="31" xfId="0" applyNumberFormat="1" applyFont="1" applyFill="1" applyBorder="1" applyProtection="1">
      <protection locked="0"/>
    </xf>
    <xf numFmtId="0" fontId="22" fillId="12" borderId="68" xfId="0" applyFont="1" applyFill="1" applyBorder="1" applyAlignment="1" applyProtection="1">
      <alignment horizontal="left" vertical="center" indent="1"/>
    </xf>
    <xf numFmtId="0" fontId="17" fillId="12" borderId="0" xfId="0" applyFont="1" applyFill="1" applyBorder="1" applyAlignment="1" applyProtection="1">
      <alignment vertical="center"/>
    </xf>
    <xf numFmtId="1" fontId="22" fillId="12" borderId="45" xfId="0" applyNumberFormat="1" applyFont="1" applyFill="1" applyBorder="1" applyAlignment="1" applyProtection="1">
      <alignment horizontal="right" vertical="center" indent="1"/>
    </xf>
    <xf numFmtId="0" fontId="22" fillId="12" borderId="195" xfId="0" applyFont="1" applyFill="1" applyBorder="1" applyAlignment="1" applyProtection="1">
      <alignment horizontal="left" vertical="center"/>
    </xf>
    <xf numFmtId="0" fontId="17" fillId="12" borderId="135" xfId="0" applyFont="1" applyFill="1" applyBorder="1" applyAlignment="1" applyProtection="1">
      <alignment vertical="center"/>
    </xf>
    <xf numFmtId="0" fontId="22" fillId="12" borderId="135" xfId="0" applyFont="1" applyFill="1" applyBorder="1" applyAlignment="1" applyProtection="1">
      <alignment vertical="center"/>
    </xf>
    <xf numFmtId="0" fontId="22" fillId="12" borderId="136" xfId="0" applyFont="1" applyFill="1" applyBorder="1" applyAlignment="1" applyProtection="1">
      <alignment horizontal="left" vertical="center" indent="1"/>
    </xf>
    <xf numFmtId="3" fontId="17" fillId="12" borderId="13" xfId="0" applyNumberFormat="1" applyFont="1" applyFill="1" applyBorder="1" applyAlignment="1" applyProtection="1">
      <alignment horizontal="right"/>
    </xf>
    <xf numFmtId="172" fontId="31" fillId="0" borderId="23" xfId="4" applyNumberFormat="1" applyFont="1" applyBorder="1" applyProtection="1">
      <protection locked="0"/>
    </xf>
    <xf numFmtId="0" fontId="31" fillId="0" borderId="23" xfId="4" applyFont="1" applyBorder="1" applyProtection="1">
      <protection locked="0"/>
    </xf>
    <xf numFmtId="172" fontId="31" fillId="0" borderId="58" xfId="4" applyNumberFormat="1" applyFont="1" applyBorder="1" applyProtection="1">
      <protection locked="0"/>
    </xf>
    <xf numFmtId="0" fontId="31" fillId="0" borderId="58" xfId="4" applyFont="1" applyBorder="1" applyProtection="1">
      <protection locked="0"/>
    </xf>
    <xf numFmtId="0" fontId="31" fillId="0" borderId="47" xfId="4" applyFont="1" applyBorder="1" applyProtection="1">
      <protection locked="0"/>
    </xf>
    <xf numFmtId="0" fontId="31" fillId="0" borderId="95" xfId="4" applyFont="1" applyBorder="1" applyProtection="1">
      <protection locked="0"/>
    </xf>
    <xf numFmtId="0" fontId="31" fillId="0" borderId="72" xfId="4" applyFont="1" applyBorder="1" applyAlignment="1" applyProtection="1">
      <alignment horizontal="left" indent="1"/>
      <protection locked="0"/>
    </xf>
    <xf numFmtId="0" fontId="31" fillId="0" borderId="119" xfId="4" applyFont="1" applyBorder="1" applyProtection="1">
      <protection locked="0"/>
    </xf>
    <xf numFmtId="0" fontId="31" fillId="0" borderId="0" xfId="4" applyFont="1" applyBorder="1" applyProtection="1">
      <protection locked="0"/>
    </xf>
    <xf numFmtId="0" fontId="31" fillId="0" borderId="45" xfId="4" applyFont="1" applyBorder="1" applyProtection="1">
      <protection locked="0"/>
    </xf>
    <xf numFmtId="0" fontId="31" fillId="0" borderId="53" xfId="4" applyFont="1" applyBorder="1" applyAlignment="1" applyProtection="1">
      <alignment horizontal="left" indent="1"/>
      <protection locked="0"/>
    </xf>
    <xf numFmtId="0" fontId="31" fillId="0" borderId="67" xfId="4" applyFont="1" applyBorder="1" applyProtection="1">
      <protection locked="0"/>
    </xf>
    <xf numFmtId="0" fontId="12" fillId="0" borderId="79" xfId="4" applyFont="1" applyBorder="1" applyProtection="1">
      <protection locked="0"/>
    </xf>
    <xf numFmtId="0" fontId="20" fillId="0" borderId="25" xfId="4" applyFont="1" applyBorder="1" applyProtection="1">
      <protection locked="0"/>
    </xf>
    <xf numFmtId="0" fontId="20" fillId="0" borderId="128" xfId="4" applyFont="1" applyBorder="1" applyProtection="1">
      <protection locked="0"/>
    </xf>
    <xf numFmtId="0" fontId="12" fillId="0" borderId="72" xfId="4" applyFont="1" applyBorder="1" applyProtection="1">
      <protection locked="0"/>
    </xf>
    <xf numFmtId="0" fontId="20" fillId="0" borderId="23" xfId="4" applyFont="1" applyBorder="1" applyProtection="1">
      <protection locked="0"/>
    </xf>
    <xf numFmtId="0" fontId="20" fillId="0" borderId="119" xfId="4" applyFont="1" applyBorder="1" applyProtection="1">
      <protection locked="0"/>
    </xf>
    <xf numFmtId="0" fontId="12" fillId="0" borderId="102" xfId="4" applyFont="1" applyBorder="1" applyProtection="1">
      <protection locked="0"/>
    </xf>
    <xf numFmtId="0" fontId="20" fillId="0" borderId="103" xfId="4" applyFont="1" applyBorder="1" applyProtection="1">
      <protection locked="0"/>
    </xf>
    <xf numFmtId="0" fontId="20" fillId="0" borderId="199" xfId="4" applyFont="1" applyBorder="1" applyProtection="1">
      <protection locked="0"/>
    </xf>
    <xf numFmtId="4" fontId="12" fillId="0" borderId="79" xfId="4" applyNumberFormat="1" applyFont="1" applyBorder="1" applyProtection="1">
      <protection locked="0"/>
    </xf>
    <xf numFmtId="4" fontId="12" fillId="0" borderId="34" xfId="4" applyNumberFormat="1" applyFont="1" applyBorder="1" applyProtection="1">
      <protection locked="0"/>
    </xf>
    <xf numFmtId="4" fontId="12" fillId="0" borderId="128" xfId="4" applyNumberFormat="1" applyFont="1" applyBorder="1" applyProtection="1">
      <protection locked="0"/>
    </xf>
    <xf numFmtId="4" fontId="12" fillId="0" borderId="72" xfId="4" applyNumberFormat="1" applyFont="1" applyBorder="1" applyProtection="1">
      <protection locked="0"/>
    </xf>
    <xf numFmtId="4" fontId="12" fillId="0" borderId="15" xfId="4" applyNumberFormat="1" applyFont="1" applyBorder="1" applyProtection="1">
      <protection locked="0"/>
    </xf>
    <xf numFmtId="4" fontId="12" fillId="0" borderId="119" xfId="4" applyNumberFormat="1" applyFont="1" applyBorder="1" applyProtection="1">
      <protection locked="0"/>
    </xf>
    <xf numFmtId="4" fontId="12" fillId="0" borderId="99" xfId="4" applyNumberFormat="1" applyFont="1" applyBorder="1" applyProtection="1">
      <protection locked="0"/>
    </xf>
    <xf numFmtId="4" fontId="12" fillId="0" borderId="20" xfId="4" applyNumberFormat="1" applyFont="1" applyBorder="1" applyProtection="1">
      <protection locked="0"/>
    </xf>
    <xf numFmtId="4" fontId="12" fillId="0" borderId="120" xfId="4" applyNumberFormat="1" applyFont="1" applyBorder="1" applyProtection="1">
      <protection locked="0"/>
    </xf>
    <xf numFmtId="4" fontId="12" fillId="0" borderId="46" xfId="4" applyNumberFormat="1" applyFont="1" applyBorder="1" applyProtection="1">
      <protection locked="0"/>
    </xf>
    <xf numFmtId="4" fontId="12" fillId="0" borderId="37" xfId="4" applyNumberFormat="1" applyFont="1" applyBorder="1" applyProtection="1">
      <protection locked="0"/>
    </xf>
    <xf numFmtId="4" fontId="12" fillId="0" borderId="45" xfId="4" applyNumberFormat="1" applyFont="1" applyBorder="1" applyProtection="1">
      <protection locked="0"/>
    </xf>
    <xf numFmtId="4" fontId="31" fillId="0" borderId="78" xfId="4" applyNumberFormat="1" applyFont="1" applyBorder="1" applyProtection="1">
      <protection locked="0"/>
    </xf>
    <xf numFmtId="4" fontId="31" fillId="0" borderId="83" xfId="4" applyNumberFormat="1" applyFont="1" applyBorder="1" applyProtection="1">
      <protection locked="0"/>
    </xf>
    <xf numFmtId="4" fontId="31" fillId="0" borderId="118" xfId="4" applyNumberFormat="1" applyFont="1" applyBorder="1" applyProtection="1">
      <protection locked="0"/>
    </xf>
    <xf numFmtId="4" fontId="31" fillId="0" borderId="79" xfId="4" applyNumberFormat="1" applyFont="1" applyBorder="1" applyProtection="1">
      <protection locked="0"/>
    </xf>
    <xf numFmtId="4" fontId="31" fillId="0" borderId="23" xfId="4" applyNumberFormat="1" applyFont="1" applyBorder="1" applyProtection="1">
      <protection locked="0"/>
    </xf>
    <xf numFmtId="4" fontId="31" fillId="0" borderId="119" xfId="4" applyNumberFormat="1" applyFont="1" applyBorder="1" applyProtection="1">
      <protection locked="0"/>
    </xf>
    <xf numFmtId="4" fontId="31" fillId="0" borderId="99" xfId="4" applyNumberFormat="1" applyFont="1" applyBorder="1" applyProtection="1">
      <protection locked="0"/>
    </xf>
    <xf numFmtId="4" fontId="31" fillId="0" borderId="42" xfId="4" applyNumberFormat="1" applyFont="1" applyBorder="1" applyProtection="1">
      <protection locked="0"/>
    </xf>
    <xf numFmtId="4" fontId="31" fillId="0" borderId="120" xfId="4" applyNumberFormat="1" applyFont="1" applyBorder="1" applyProtection="1">
      <protection locked="0"/>
    </xf>
    <xf numFmtId="0" fontId="21" fillId="12" borderId="47" xfId="4" applyFont="1" applyFill="1" applyBorder="1" applyAlignment="1" applyProtection="1">
      <alignment horizontal="left"/>
      <protection locked="0"/>
    </xf>
    <xf numFmtId="0" fontId="12" fillId="12" borderId="47" xfId="4" applyFont="1" applyFill="1" applyBorder="1" applyAlignment="1" applyProtection="1">
      <alignment horizontal="left" indent="1"/>
      <protection locked="0"/>
    </xf>
    <xf numFmtId="3" fontId="12" fillId="12" borderId="47" xfId="4" applyNumberFormat="1" applyFont="1" applyFill="1" applyBorder="1" applyProtection="1">
      <protection locked="0"/>
    </xf>
    <xf numFmtId="0" fontId="12" fillId="12" borderId="47" xfId="4" applyFont="1" applyFill="1" applyBorder="1" applyProtection="1">
      <protection locked="0"/>
    </xf>
    <xf numFmtId="0" fontId="20" fillId="12" borderId="47" xfId="4" applyFont="1" applyFill="1" applyBorder="1" applyProtection="1">
      <protection locked="0"/>
    </xf>
    <xf numFmtId="0" fontId="20" fillId="12" borderId="95" xfId="4" applyFont="1" applyFill="1" applyBorder="1" applyProtection="1">
      <protection locked="0"/>
    </xf>
    <xf numFmtId="0" fontId="21" fillId="12" borderId="50" xfId="4" applyFont="1" applyFill="1" applyBorder="1" applyProtection="1">
      <protection locked="0"/>
    </xf>
    <xf numFmtId="4" fontId="21" fillId="12" borderId="50" xfId="4" applyNumberFormat="1" applyFont="1" applyFill="1" applyBorder="1" applyProtection="1">
      <protection locked="0"/>
    </xf>
    <xf numFmtId="4" fontId="21" fillId="12" borderId="51" xfId="4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34" fillId="59" borderId="58" xfId="0" applyFont="1" applyFill="1" applyBorder="1" applyAlignment="1" applyProtection="1">
      <alignment vertical="center"/>
      <protection locked="0"/>
    </xf>
    <xf numFmtId="0" fontId="34" fillId="59" borderId="0" xfId="0" applyFont="1" applyFill="1" applyBorder="1" applyAlignment="1" applyProtection="1">
      <alignment vertical="center"/>
      <protection locked="0"/>
    </xf>
    <xf numFmtId="0" fontId="34" fillId="59" borderId="0" xfId="0" applyFont="1" applyFill="1" applyBorder="1" applyProtection="1">
      <protection locked="0"/>
    </xf>
    <xf numFmtId="0" fontId="17" fillId="12" borderId="90" xfId="0" applyFont="1" applyFill="1" applyBorder="1" applyAlignment="1" applyProtection="1">
      <alignment horizontal="center"/>
      <protection locked="0"/>
    </xf>
    <xf numFmtId="0" fontId="17" fillId="12" borderId="80" xfId="0" applyFont="1" applyFill="1" applyBorder="1" applyAlignment="1" applyProtection="1">
      <alignment horizontal="center"/>
      <protection locked="0"/>
    </xf>
    <xf numFmtId="4" fontId="21" fillId="12" borderId="63" xfId="4" applyNumberFormat="1" applyFont="1" applyFill="1" applyBorder="1" applyProtection="1">
      <protection locked="0"/>
    </xf>
    <xf numFmtId="0" fontId="17" fillId="12" borderId="93" xfId="0" applyFont="1" applyFill="1" applyBorder="1" applyAlignment="1" applyProtection="1">
      <alignment horizontal="center"/>
      <protection locked="0"/>
    </xf>
    <xf numFmtId="0" fontId="17" fillId="12" borderId="109" xfId="0" applyFont="1" applyFill="1" applyBorder="1" applyAlignment="1" applyProtection="1">
      <alignment horizontal="center"/>
      <protection locked="0"/>
    </xf>
    <xf numFmtId="0" fontId="12" fillId="12" borderId="58" xfId="4" applyFont="1" applyFill="1" applyBorder="1" applyProtection="1">
      <protection locked="0"/>
    </xf>
    <xf numFmtId="0" fontId="12" fillId="12" borderId="67" xfId="4" applyFont="1" applyFill="1" applyBorder="1" applyProtection="1">
      <protection locked="0"/>
    </xf>
    <xf numFmtId="0" fontId="21" fillId="12" borderId="167" xfId="4" applyFont="1" applyFill="1" applyBorder="1" applyAlignment="1" applyProtection="1">
      <alignment horizontal="centerContinuous"/>
      <protection locked="0"/>
    </xf>
    <xf numFmtId="0" fontId="21" fillId="12" borderId="186" xfId="4" applyFont="1" applyFill="1" applyBorder="1" applyAlignment="1" applyProtection="1">
      <alignment horizontal="centerContinuous"/>
      <protection locked="0"/>
    </xf>
    <xf numFmtId="0" fontId="21" fillId="12" borderId="53" xfId="4" applyFont="1" applyFill="1" applyBorder="1" applyAlignment="1" applyProtection="1">
      <alignment horizontal="center"/>
      <protection locked="0"/>
    </xf>
    <xf numFmtId="0" fontId="21" fillId="12" borderId="126" xfId="4" applyFont="1" applyFill="1" applyBorder="1" applyAlignment="1" applyProtection="1">
      <alignment horizontal="center"/>
      <protection locked="0"/>
    </xf>
    <xf numFmtId="0" fontId="21" fillId="12" borderId="67" xfId="4" applyFont="1" applyFill="1" applyBorder="1" applyAlignment="1" applyProtection="1">
      <alignment horizontal="center"/>
      <protection locked="0"/>
    </xf>
    <xf numFmtId="4" fontId="21" fillId="12" borderId="55" xfId="4" applyNumberFormat="1" applyFont="1" applyFill="1" applyBorder="1" applyProtection="1">
      <protection locked="0"/>
    </xf>
    <xf numFmtId="4" fontId="21" fillId="12" borderId="86" xfId="4" applyNumberFormat="1" applyFont="1" applyFill="1" applyBorder="1" applyProtection="1">
      <protection locked="0"/>
    </xf>
    <xf numFmtId="0" fontId="17" fillId="0" borderId="25" xfId="0" applyFont="1" applyFill="1" applyBorder="1" applyAlignment="1" applyProtection="1">
      <alignment vertical="center"/>
      <protection locked="0"/>
    </xf>
    <xf numFmtId="0" fontId="17" fillId="0" borderId="23" xfId="0" applyFont="1" applyFill="1" applyBorder="1" applyAlignment="1" applyProtection="1">
      <alignment vertical="center"/>
      <protection locked="0"/>
    </xf>
    <xf numFmtId="4" fontId="31" fillId="0" borderId="46" xfId="4" applyNumberFormat="1" applyFont="1" applyBorder="1" applyProtection="1">
      <protection locked="0"/>
    </xf>
    <xf numFmtId="4" fontId="22" fillId="12" borderId="115" xfId="0" applyNumberFormat="1" applyFont="1" applyFill="1" applyBorder="1" applyAlignment="1" applyProtection="1">
      <alignment vertical="center"/>
    </xf>
    <xf numFmtId="0" fontId="17" fillId="13" borderId="56" xfId="0" applyFont="1" applyFill="1" applyBorder="1" applyAlignment="1" applyProtection="1">
      <alignment vertical="center"/>
    </xf>
    <xf numFmtId="0" fontId="17" fillId="13" borderId="63" xfId="0" applyFont="1" applyFill="1" applyBorder="1" applyAlignment="1" applyProtection="1">
      <alignment vertical="center"/>
    </xf>
    <xf numFmtId="0" fontId="17" fillId="13" borderId="55" xfId="0" applyFont="1" applyFill="1" applyBorder="1" applyAlignment="1" applyProtection="1">
      <alignment vertical="center"/>
      <protection locked="0"/>
    </xf>
    <xf numFmtId="4" fontId="22" fillId="13" borderId="55" xfId="0" applyNumberFormat="1" applyFont="1" applyFill="1" applyBorder="1" applyAlignment="1" applyProtection="1">
      <alignment vertical="center"/>
      <protection locked="0"/>
    </xf>
    <xf numFmtId="4" fontId="22" fillId="13" borderId="86" xfId="0" applyNumberFormat="1" applyFont="1" applyFill="1" applyBorder="1" applyAlignment="1" applyProtection="1">
      <alignment vertical="center"/>
      <protection locked="0"/>
    </xf>
    <xf numFmtId="4" fontId="22" fillId="13" borderId="56" xfId="0" applyNumberFormat="1" applyFont="1" applyFill="1" applyBorder="1" applyAlignment="1" applyProtection="1">
      <alignment vertical="center"/>
      <protection locked="0"/>
    </xf>
    <xf numFmtId="38" fontId="17" fillId="13" borderId="172" xfId="0" applyNumberFormat="1" applyFont="1" applyFill="1" applyBorder="1" applyAlignment="1" applyProtection="1">
      <alignment horizontal="center"/>
      <protection locked="0"/>
    </xf>
    <xf numFmtId="38" fontId="17" fillId="13" borderId="210" xfId="0" applyNumberFormat="1" applyFont="1" applyFill="1" applyBorder="1" applyAlignment="1" applyProtection="1">
      <alignment horizontal="center"/>
      <protection locked="0"/>
    </xf>
    <xf numFmtId="0" fontId="31" fillId="0" borderId="18" xfId="4" applyFont="1" applyBorder="1" applyAlignment="1" applyProtection="1">
      <alignment horizontal="center"/>
      <protection locked="0"/>
    </xf>
    <xf numFmtId="0" fontId="31" fillId="0" borderId="15" xfId="4" applyFont="1" applyBorder="1" applyAlignment="1" applyProtection="1">
      <alignment horizontal="center"/>
      <protection locked="0"/>
    </xf>
    <xf numFmtId="0" fontId="17" fillId="0" borderId="15" xfId="0" applyFont="1" applyFill="1" applyBorder="1" applyAlignment="1" applyProtection="1">
      <alignment horizontal="center"/>
      <protection locked="0"/>
    </xf>
    <xf numFmtId="0" fontId="17" fillId="0" borderId="16" xfId="0" applyFont="1" applyFill="1" applyBorder="1" applyAlignment="1" applyProtection="1">
      <alignment horizontal="center"/>
      <protection locked="0"/>
    </xf>
    <xf numFmtId="0" fontId="21" fillId="0" borderId="13" xfId="4" applyFont="1" applyFill="1" applyBorder="1" applyProtection="1">
      <protection locked="0"/>
    </xf>
    <xf numFmtId="0" fontId="21" fillId="0" borderId="15" xfId="4" applyFont="1" applyFill="1" applyBorder="1" applyProtection="1">
      <protection locked="0"/>
    </xf>
    <xf numFmtId="0" fontId="21" fillId="0" borderId="38" xfId="4" applyFont="1" applyFill="1" applyBorder="1" applyProtection="1">
      <protection locked="0"/>
    </xf>
    <xf numFmtId="0" fontId="21" fillId="0" borderId="34" xfId="4" applyFont="1" applyFill="1" applyBorder="1" applyProtection="1">
      <protection locked="0"/>
    </xf>
    <xf numFmtId="0" fontId="21" fillId="0" borderId="66" xfId="4" applyFont="1" applyFill="1" applyBorder="1" applyProtection="1">
      <protection locked="0"/>
    </xf>
    <xf numFmtId="0" fontId="21" fillId="0" borderId="20" xfId="4" applyFont="1" applyFill="1" applyBorder="1" applyProtection="1">
      <protection locked="0"/>
    </xf>
    <xf numFmtId="172" fontId="17" fillId="0" borderId="53" xfId="0" applyNumberFormat="1" applyFont="1" applyFill="1" applyBorder="1" applyProtection="1">
      <protection locked="0"/>
    </xf>
    <xf numFmtId="172" fontId="17" fillId="0" borderId="15" xfId="0" applyNumberFormat="1" applyFont="1" applyFill="1" applyBorder="1" applyAlignment="1" applyProtection="1">
      <alignment horizontal="center"/>
      <protection locked="0"/>
    </xf>
    <xf numFmtId="4" fontId="22" fillId="12" borderId="212" xfId="0" applyNumberFormat="1" applyFont="1" applyFill="1" applyBorder="1" applyAlignment="1" applyProtection="1">
      <alignment vertical="center"/>
    </xf>
    <xf numFmtId="171" fontId="17" fillId="0" borderId="22" xfId="1" applyNumberFormat="1" applyFont="1" applyFill="1" applyBorder="1" applyProtection="1">
      <protection locked="0"/>
    </xf>
    <xf numFmtId="171" fontId="17" fillId="0" borderId="1" xfId="1" applyNumberFormat="1" applyFont="1" applyFill="1" applyBorder="1" applyProtection="1">
      <protection locked="0"/>
    </xf>
    <xf numFmtId="171" fontId="17" fillId="0" borderId="5" xfId="1" applyNumberFormat="1" applyFont="1" applyFill="1" applyBorder="1" applyProtection="1">
      <protection locked="0"/>
    </xf>
    <xf numFmtId="171" fontId="22" fillId="12" borderId="7" xfId="1" applyNumberFormat="1" applyFont="1" applyFill="1" applyBorder="1" applyProtection="1"/>
    <xf numFmtId="171" fontId="17" fillId="0" borderId="21" xfId="1" applyNumberFormat="1" applyFont="1" applyFill="1" applyBorder="1" applyProtection="1">
      <protection locked="0"/>
    </xf>
    <xf numFmtId="171" fontId="22" fillId="12" borderId="7" xfId="0" applyNumberFormat="1" applyFont="1" applyFill="1" applyBorder="1" applyProtection="1"/>
    <xf numFmtId="171" fontId="22" fillId="12" borderId="2" xfId="0" applyNumberFormat="1" applyFont="1" applyFill="1" applyBorder="1" applyProtection="1"/>
    <xf numFmtId="171" fontId="22" fillId="12" borderId="70" xfId="0" applyNumberFormat="1" applyFont="1" applyFill="1" applyBorder="1" applyAlignment="1" applyProtection="1">
      <alignment horizontal="center"/>
    </xf>
    <xf numFmtId="4" fontId="17" fillId="12" borderId="22" xfId="0" applyNumberFormat="1" applyFont="1" applyFill="1" applyBorder="1" applyProtection="1"/>
    <xf numFmtId="4" fontId="17" fillId="12" borderId="5" xfId="0" applyNumberFormat="1" applyFont="1" applyFill="1" applyBorder="1" applyProtection="1"/>
    <xf numFmtId="0" fontId="22" fillId="12" borderId="214" xfId="0" applyFont="1" applyFill="1" applyBorder="1" applyAlignment="1" applyProtection="1">
      <alignment horizontal="center" vertical="center" wrapText="1"/>
    </xf>
    <xf numFmtId="0" fontId="22" fillId="12" borderId="213" xfId="0" applyFont="1" applyFill="1" applyBorder="1" applyAlignment="1" applyProtection="1">
      <alignment horizontal="center" vertical="center" wrapText="1"/>
    </xf>
    <xf numFmtId="2" fontId="17" fillId="60" borderId="0" xfId="0" applyNumberFormat="1" applyFont="1" applyFill="1" applyBorder="1" applyAlignment="1" applyProtection="1">
      <alignment horizontal="right" vertical="center"/>
    </xf>
    <xf numFmtId="0" fontId="7" fillId="12" borderId="79" xfId="0" applyFont="1" applyFill="1" applyBorder="1" applyProtection="1"/>
    <xf numFmtId="0" fontId="7" fillId="12" borderId="79" xfId="0" applyFont="1" applyFill="1" applyBorder="1" applyAlignment="1" applyProtection="1">
      <alignment horizontal="left" vertical="center"/>
    </xf>
    <xf numFmtId="0" fontId="17" fillId="13" borderId="92" xfId="0" applyFont="1" applyFill="1" applyBorder="1" applyAlignment="1" applyProtection="1">
      <alignment horizontal="center"/>
      <protection locked="0"/>
    </xf>
    <xf numFmtId="0" fontId="0" fillId="13" borderId="29" xfId="0" applyFill="1" applyBorder="1" applyAlignment="1" applyProtection="1">
      <alignment horizontal="center"/>
      <protection locked="0"/>
    </xf>
    <xf numFmtId="0" fontId="17" fillId="0" borderId="89" xfId="0" applyFont="1" applyFill="1" applyBorder="1" applyAlignment="1" applyProtection="1">
      <alignment horizontal="center"/>
      <protection locked="0"/>
    </xf>
    <xf numFmtId="0" fontId="17" fillId="0" borderId="27" xfId="0" applyFont="1" applyFill="1" applyBorder="1" applyAlignment="1" applyProtection="1">
      <alignment horizontal="center"/>
      <protection locked="0"/>
    </xf>
    <xf numFmtId="0" fontId="17" fillId="0" borderId="29" xfId="0" applyFont="1" applyFill="1" applyBorder="1" applyAlignment="1" applyProtection="1">
      <alignment horizontal="center"/>
      <protection locked="0"/>
    </xf>
    <xf numFmtId="4" fontId="22" fillId="0" borderId="94" xfId="0" applyNumberFormat="1" applyFont="1" applyFill="1" applyBorder="1" applyProtection="1">
      <protection locked="0"/>
    </xf>
    <xf numFmtId="4" fontId="22" fillId="0" borderId="37" xfId="0" applyNumberFormat="1" applyFont="1" applyFill="1" applyBorder="1" applyProtection="1">
      <protection locked="0"/>
    </xf>
    <xf numFmtId="4" fontId="22" fillId="0" borderId="91" xfId="0" applyNumberFormat="1" applyFont="1" applyFill="1" applyBorder="1" applyProtection="1">
      <protection locked="0"/>
    </xf>
    <xf numFmtId="0" fontId="20" fillId="0" borderId="0" xfId="0" applyFont="1" applyFill="1" applyProtection="1"/>
    <xf numFmtId="4" fontId="17" fillId="12" borderId="65" xfId="0" applyNumberFormat="1" applyFont="1" applyFill="1" applyBorder="1" applyAlignment="1" applyProtection="1">
      <alignment horizontal="center"/>
    </xf>
    <xf numFmtId="4" fontId="17" fillId="12" borderId="22" xfId="1" applyNumberFormat="1" applyFont="1" applyFill="1" applyBorder="1" applyProtection="1">
      <protection locked="0"/>
    </xf>
    <xf numFmtId="4" fontId="22" fillId="12" borderId="2" xfId="0" applyNumberFormat="1" applyFont="1" applyFill="1" applyBorder="1" applyAlignment="1" applyProtection="1">
      <alignment horizontal="right"/>
    </xf>
    <xf numFmtId="171" fontId="17" fillId="12" borderId="46" xfId="0" applyNumberFormat="1" applyFont="1" applyFill="1" applyBorder="1" applyProtection="1">
      <protection locked="0"/>
    </xf>
    <xf numFmtId="4" fontId="17" fillId="12" borderId="21" xfId="0" applyNumberFormat="1" applyFont="1" applyFill="1" applyBorder="1" applyProtection="1">
      <protection locked="0"/>
    </xf>
    <xf numFmtId="0" fontId="22" fillId="12" borderId="104" xfId="0" applyFont="1" applyFill="1" applyBorder="1" applyAlignment="1" applyProtection="1">
      <alignment horizontal="center" vertical="center" wrapText="1"/>
    </xf>
    <xf numFmtId="0" fontId="21" fillId="12" borderId="73" xfId="0" applyFont="1" applyFill="1" applyBorder="1" applyAlignment="1" applyProtection="1">
      <alignment horizontal="center" vertical="center" wrapText="1"/>
    </xf>
    <xf numFmtId="0" fontId="21" fillId="12" borderId="24" xfId="0" applyFont="1" applyFill="1" applyBorder="1" applyAlignment="1" applyProtection="1">
      <alignment horizontal="center" vertical="center" wrapText="1"/>
    </xf>
    <xf numFmtId="4" fontId="17" fillId="12" borderId="7" xfId="0" applyNumberFormat="1" applyFont="1" applyFill="1" applyBorder="1" applyAlignment="1" applyProtection="1">
      <alignment vertical="center"/>
    </xf>
    <xf numFmtId="0" fontId="6" fillId="12" borderId="44" xfId="0" applyFont="1" applyFill="1" applyBorder="1" applyAlignment="1">
      <alignment horizontal="center" vertical="top"/>
    </xf>
    <xf numFmtId="0" fontId="17" fillId="12" borderId="104" xfId="0" applyFont="1" applyFill="1" applyBorder="1" applyProtection="1"/>
    <xf numFmtId="0" fontId="17" fillId="12" borderId="51" xfId="0" applyFont="1" applyFill="1" applyBorder="1" applyProtection="1"/>
    <xf numFmtId="169" fontId="17" fillId="12" borderId="68" xfId="0" applyNumberFormat="1" applyFont="1" applyFill="1" applyBorder="1" applyAlignment="1" applyProtection="1">
      <alignment vertical="center"/>
    </xf>
    <xf numFmtId="170" fontId="17" fillId="12" borderId="3" xfId="0" applyNumberFormat="1" applyFont="1" applyFill="1" applyBorder="1" applyAlignment="1" applyProtection="1">
      <alignment horizontal="center" vertical="center"/>
    </xf>
    <xf numFmtId="169" fontId="17" fillId="12" borderId="69" xfId="0" applyNumberFormat="1" applyFont="1" applyFill="1" applyBorder="1" applyAlignment="1" applyProtection="1">
      <alignment horizontal="center" vertical="center"/>
    </xf>
    <xf numFmtId="169" fontId="17" fillId="12" borderId="216" xfId="0" applyNumberFormat="1" applyFont="1" applyFill="1" applyBorder="1" applyAlignment="1" applyProtection="1">
      <alignment horizontal="left"/>
    </xf>
    <xf numFmtId="38" fontId="17" fillId="12" borderId="217" xfId="0" applyNumberFormat="1" applyFont="1" applyFill="1" applyBorder="1" applyAlignment="1" applyProtection="1">
      <alignment horizontal="right"/>
    </xf>
    <xf numFmtId="169" fontId="17" fillId="12" borderId="218" xfId="0" applyNumberFormat="1" applyFont="1" applyFill="1" applyBorder="1" applyAlignment="1" applyProtection="1">
      <alignment horizontal="left"/>
    </xf>
    <xf numFmtId="38" fontId="17" fillId="13" borderId="219" xfId="0" applyNumberFormat="1" applyFont="1" applyFill="1" applyBorder="1" applyAlignment="1" applyProtection="1">
      <alignment horizontal="right"/>
      <protection locked="0"/>
    </xf>
    <xf numFmtId="169" fontId="17" fillId="13" borderId="218" xfId="0" applyNumberFormat="1" applyFont="1" applyFill="1" applyBorder="1" applyAlignment="1" applyProtection="1">
      <alignment horizontal="left"/>
      <protection locked="0"/>
    </xf>
    <xf numFmtId="169" fontId="17" fillId="13" borderId="220" xfId="0" applyNumberFormat="1" applyFont="1" applyFill="1" applyBorder="1" applyAlignment="1" applyProtection="1">
      <alignment horizontal="left"/>
      <protection locked="0"/>
    </xf>
    <xf numFmtId="38" fontId="17" fillId="13" borderId="221" xfId="0" applyNumberFormat="1" applyFont="1" applyFill="1" applyBorder="1" applyAlignment="1" applyProtection="1">
      <alignment horizontal="right"/>
      <protection locked="0"/>
    </xf>
    <xf numFmtId="38" fontId="17" fillId="12" borderId="223" xfId="0" applyNumberFormat="1" applyFont="1" applyFill="1" applyBorder="1" applyAlignment="1" applyProtection="1">
      <alignment horizontal="right"/>
    </xf>
    <xf numFmtId="38" fontId="17" fillId="12" borderId="225" xfId="0" applyNumberFormat="1" applyFont="1" applyFill="1" applyBorder="1" applyAlignment="1" applyProtection="1">
      <alignment horizontal="right"/>
    </xf>
    <xf numFmtId="171" fontId="22" fillId="12" borderId="200" xfId="0" applyNumberFormat="1" applyFont="1" applyFill="1" applyBorder="1" applyAlignment="1" applyProtection="1">
      <alignment horizontal="right"/>
    </xf>
    <xf numFmtId="0" fontId="22" fillId="12" borderId="226" xfId="0" applyNumberFormat="1" applyFont="1" applyFill="1" applyBorder="1" applyAlignment="1" applyProtection="1">
      <alignment horizontal="center"/>
    </xf>
    <xf numFmtId="3" fontId="14" fillId="0" borderId="65" xfId="0" applyNumberFormat="1" applyFont="1" applyFill="1" applyBorder="1" applyAlignment="1" applyProtection="1">
      <alignment horizontal="right"/>
      <protection locked="0"/>
    </xf>
    <xf numFmtId="3" fontId="14" fillId="0" borderId="4" xfId="0" applyNumberFormat="1" applyFont="1" applyFill="1" applyBorder="1" applyAlignment="1" applyProtection="1">
      <alignment horizontal="right"/>
      <protection locked="0"/>
    </xf>
    <xf numFmtId="3" fontId="14" fillId="0" borderId="4" xfId="0" applyNumberFormat="1" applyFont="1" applyFill="1" applyBorder="1" applyProtection="1">
      <protection locked="0"/>
    </xf>
    <xf numFmtId="3" fontId="14" fillId="0" borderId="11" xfId="0" applyNumberFormat="1" applyFont="1" applyFill="1" applyBorder="1" applyProtection="1">
      <protection locked="0"/>
    </xf>
    <xf numFmtId="3" fontId="14" fillId="0" borderId="65" xfId="0" applyNumberFormat="1" applyFont="1" applyFill="1" applyBorder="1" applyProtection="1">
      <protection locked="0"/>
    </xf>
    <xf numFmtId="3" fontId="21" fillId="12" borderId="64" xfId="0" applyNumberFormat="1" applyFont="1" applyFill="1" applyBorder="1" applyAlignment="1" applyProtection="1">
      <alignment horizontal="right"/>
    </xf>
    <xf numFmtId="3" fontId="14" fillId="13" borderId="65" xfId="0" applyNumberFormat="1" applyFont="1" applyFill="1" applyBorder="1" applyAlignment="1" applyProtection="1">
      <protection locked="0"/>
    </xf>
    <xf numFmtId="3" fontId="14" fillId="0" borderId="4" xfId="0" applyNumberFormat="1" applyFont="1" applyFill="1" applyBorder="1" applyAlignment="1" applyProtection="1">
      <protection locked="0"/>
    </xf>
    <xf numFmtId="3" fontId="14" fillId="13" borderId="4" xfId="0" applyNumberFormat="1" applyFont="1" applyFill="1" applyBorder="1" applyAlignment="1" applyProtection="1">
      <protection locked="0"/>
    </xf>
    <xf numFmtId="3" fontId="14" fillId="0" borderId="6" xfId="0" applyNumberFormat="1" applyFont="1" applyFill="1" applyBorder="1" applyProtection="1">
      <protection locked="0"/>
    </xf>
    <xf numFmtId="3" fontId="21" fillId="12" borderId="65" xfId="0" applyNumberFormat="1" applyFont="1" applyFill="1" applyBorder="1" applyProtection="1"/>
    <xf numFmtId="3" fontId="14" fillId="0" borderId="198" xfId="0" applyNumberFormat="1" applyFont="1" applyFill="1" applyBorder="1" applyAlignment="1" applyProtection="1">
      <alignment horizontal="right" vertical="center"/>
      <protection locked="0"/>
    </xf>
    <xf numFmtId="3" fontId="14" fillId="0" borderId="9" xfId="0" applyNumberFormat="1" applyFont="1" applyFill="1" applyBorder="1" applyAlignment="1" applyProtection="1">
      <alignment horizontal="right"/>
      <protection locked="0"/>
    </xf>
    <xf numFmtId="3" fontId="14" fillId="0" borderId="119" xfId="0" applyNumberFormat="1" applyFont="1" applyFill="1" applyBorder="1" applyAlignment="1" applyProtection="1">
      <alignment horizontal="right"/>
      <protection locked="0"/>
    </xf>
    <xf numFmtId="0" fontId="17" fillId="0" borderId="79" xfId="0" quotePrefix="1" applyFont="1" applyFill="1" applyBorder="1" applyAlignment="1" applyProtection="1">
      <alignment horizontal="left"/>
      <protection locked="0"/>
    </xf>
    <xf numFmtId="0" fontId="17" fillId="0" borderId="82" xfId="0" quotePrefix="1" applyFont="1" applyFill="1" applyBorder="1" applyAlignment="1" applyProtection="1">
      <alignment horizontal="left"/>
      <protection locked="0"/>
    </xf>
    <xf numFmtId="0" fontId="22" fillId="12" borderId="55" xfId="0" applyFont="1" applyFill="1" applyBorder="1" applyAlignment="1" applyProtection="1">
      <alignment horizontal="left"/>
    </xf>
    <xf numFmtId="0" fontId="17" fillId="0" borderId="60" xfId="0" applyFont="1" applyFill="1" applyBorder="1" applyAlignment="1" applyProtection="1">
      <alignment horizontal="left"/>
      <protection locked="0"/>
    </xf>
    <xf numFmtId="0" fontId="17" fillId="0" borderId="13" xfId="0" applyFont="1" applyFill="1" applyBorder="1" applyAlignment="1" applyProtection="1">
      <alignment horizontal="left"/>
      <protection locked="0"/>
    </xf>
    <xf numFmtId="0" fontId="22" fillId="12" borderId="46" xfId="0" applyFont="1" applyFill="1" applyBorder="1" applyAlignment="1" applyProtection="1">
      <alignment horizontal="left"/>
    </xf>
    <xf numFmtId="0" fontId="31" fillId="0" borderId="78" xfId="4" applyFont="1" applyBorder="1" applyAlignment="1" applyProtection="1">
      <alignment horizontal="left" indent="1"/>
      <protection locked="0"/>
    </xf>
    <xf numFmtId="4" fontId="17" fillId="0" borderId="0" xfId="0" applyNumberFormat="1" applyFont="1" applyFill="1" applyBorder="1" applyProtection="1">
      <protection locked="0"/>
    </xf>
    <xf numFmtId="0" fontId="31" fillId="12" borderId="52" xfId="4" applyFont="1" applyFill="1" applyBorder="1" applyProtection="1"/>
    <xf numFmtId="172" fontId="31" fillId="12" borderId="47" xfId="4" applyNumberFormat="1" applyFont="1" applyFill="1" applyBorder="1" applyProtection="1"/>
    <xf numFmtId="0" fontId="31" fillId="12" borderId="47" xfId="4" applyFont="1" applyFill="1" applyBorder="1" applyProtection="1"/>
    <xf numFmtId="0" fontId="31" fillId="12" borderId="72" xfId="4" applyFont="1" applyFill="1" applyBorder="1" applyProtection="1"/>
    <xf numFmtId="172" fontId="31" fillId="12" borderId="23" xfId="4" applyNumberFormat="1" applyFont="1" applyFill="1" applyBorder="1" applyProtection="1"/>
    <xf numFmtId="0" fontId="31" fillId="12" borderId="23" xfId="4" applyFont="1" applyFill="1" applyBorder="1" applyProtection="1"/>
    <xf numFmtId="0" fontId="31" fillId="12" borderId="119" xfId="4" applyFont="1" applyFill="1" applyBorder="1" applyProtection="1"/>
    <xf numFmtId="0" fontId="31" fillId="12" borderId="58" xfId="4" applyFont="1" applyFill="1" applyBorder="1" applyProtection="1"/>
    <xf numFmtId="0" fontId="31" fillId="12" borderId="67" xfId="4" applyFont="1" applyFill="1" applyBorder="1" applyProtection="1"/>
    <xf numFmtId="4" fontId="21" fillId="12" borderId="56" xfId="4" applyNumberFormat="1" applyFont="1" applyFill="1" applyBorder="1" applyProtection="1"/>
    <xf numFmtId="4" fontId="21" fillId="12" borderId="63" xfId="4" applyNumberFormat="1" applyFont="1" applyFill="1" applyBorder="1" applyProtection="1"/>
    <xf numFmtId="0" fontId="31" fillId="12" borderId="56" xfId="4" applyFont="1" applyFill="1" applyBorder="1" applyProtection="1"/>
    <xf numFmtId="0" fontId="31" fillId="12" borderId="63" xfId="4" applyFont="1" applyFill="1" applyBorder="1" applyProtection="1"/>
    <xf numFmtId="0" fontId="31" fillId="12" borderId="95" xfId="4" applyFont="1" applyFill="1" applyBorder="1" applyProtection="1"/>
    <xf numFmtId="0" fontId="32" fillId="12" borderId="23" xfId="4" applyFont="1" applyFill="1" applyBorder="1" applyProtection="1"/>
    <xf numFmtId="49" fontId="31" fillId="12" borderId="23" xfId="4" applyNumberFormat="1" applyFont="1" applyFill="1" applyBorder="1" applyProtection="1"/>
    <xf numFmtId="0" fontId="31" fillId="12" borderId="53" xfId="4" applyFont="1" applyFill="1" applyBorder="1" applyProtection="1"/>
    <xf numFmtId="0" fontId="12" fillId="12" borderId="44" xfId="0" applyFont="1" applyFill="1" applyBorder="1" applyAlignment="1" applyProtection="1">
      <alignment horizontal="center"/>
    </xf>
    <xf numFmtId="0" fontId="21" fillId="12" borderId="56" xfId="4" applyFont="1" applyFill="1" applyBorder="1" applyProtection="1"/>
    <xf numFmtId="0" fontId="23" fillId="12" borderId="55" xfId="4" applyFont="1" applyFill="1" applyBorder="1" applyProtection="1"/>
    <xf numFmtId="49" fontId="31" fillId="12" borderId="47" xfId="4" applyNumberFormat="1" applyFont="1" applyFill="1" applyBorder="1" applyProtection="1"/>
    <xf numFmtId="0" fontId="31" fillId="12" borderId="23" xfId="4" applyNumberFormat="1" applyFont="1" applyFill="1" applyBorder="1" applyProtection="1"/>
    <xf numFmtId="0" fontId="31" fillId="12" borderId="58" xfId="4" applyNumberFormat="1" applyFont="1" applyFill="1" applyBorder="1" applyProtection="1"/>
    <xf numFmtId="0" fontId="23" fillId="12" borderId="55" xfId="4" applyFont="1" applyFill="1" applyBorder="1" applyAlignment="1" applyProtection="1">
      <alignment horizontal="left"/>
    </xf>
    <xf numFmtId="4" fontId="31" fillId="12" borderId="56" xfId="4" applyNumberFormat="1" applyFont="1" applyFill="1" applyBorder="1" applyProtection="1"/>
    <xf numFmtId="4" fontId="31" fillId="12" borderId="56" xfId="5" applyNumberFormat="1" applyFont="1" applyFill="1" applyBorder="1" applyProtection="1"/>
    <xf numFmtId="4" fontId="31" fillId="12" borderId="63" xfId="5" applyNumberFormat="1" applyFont="1" applyFill="1" applyBorder="1" applyProtection="1"/>
    <xf numFmtId="0" fontId="31" fillId="12" borderId="78" xfId="4" applyFont="1" applyFill="1" applyBorder="1" applyAlignment="1" applyProtection="1">
      <alignment horizontal="left" indent="2"/>
    </xf>
    <xf numFmtId="0" fontId="31" fillId="12" borderId="83" xfId="4" applyFont="1" applyFill="1" applyBorder="1" applyProtection="1"/>
    <xf numFmtId="0" fontId="31" fillId="12" borderId="61" xfId="4" applyFont="1" applyFill="1" applyBorder="1" applyProtection="1"/>
    <xf numFmtId="4" fontId="31" fillId="12" borderId="18" xfId="4" applyNumberFormat="1" applyFont="1" applyFill="1" applyBorder="1" applyProtection="1"/>
    <xf numFmtId="4" fontId="31" fillId="12" borderId="123" xfId="4" applyNumberFormat="1" applyFont="1" applyFill="1" applyBorder="1" applyProtection="1"/>
    <xf numFmtId="4" fontId="31" fillId="12" borderId="83" xfId="5" applyNumberFormat="1" applyFont="1" applyFill="1" applyBorder="1" applyProtection="1"/>
    <xf numFmtId="4" fontId="31" fillId="12" borderId="118" xfId="5" applyNumberFormat="1" applyFont="1" applyFill="1" applyBorder="1" applyProtection="1"/>
    <xf numFmtId="0" fontId="31" fillId="12" borderId="72" xfId="4" applyFont="1" applyFill="1" applyBorder="1" applyAlignment="1" applyProtection="1">
      <alignment horizontal="left" indent="2"/>
    </xf>
    <xf numFmtId="0" fontId="31" fillId="12" borderId="30" xfId="4" applyFont="1" applyFill="1" applyBorder="1" applyProtection="1"/>
    <xf numFmtId="4" fontId="31" fillId="12" borderId="15" xfId="4" applyNumberFormat="1" applyFont="1" applyFill="1" applyBorder="1" applyProtection="1"/>
    <xf numFmtId="4" fontId="31" fillId="12" borderId="14" xfId="4" applyNumberFormat="1" applyFont="1" applyFill="1" applyBorder="1" applyProtection="1"/>
    <xf numFmtId="4" fontId="31" fillId="12" borderId="23" xfId="5" applyNumberFormat="1" applyFont="1" applyFill="1" applyBorder="1" applyProtection="1"/>
    <xf numFmtId="4" fontId="31" fillId="12" borderId="119" xfId="5" applyNumberFormat="1" applyFont="1" applyFill="1" applyBorder="1" applyProtection="1"/>
    <xf numFmtId="0" fontId="31" fillId="12" borderId="99" xfId="4" applyFont="1" applyFill="1" applyBorder="1" applyAlignment="1" applyProtection="1">
      <alignment horizontal="left" indent="2"/>
    </xf>
    <xf numFmtId="0" fontId="31" fillId="12" borderId="42" xfId="4" applyFont="1" applyFill="1" applyBorder="1" applyProtection="1"/>
    <xf numFmtId="0" fontId="31" fillId="12" borderId="31" xfId="4" applyFont="1" applyFill="1" applyBorder="1" applyProtection="1"/>
    <xf numFmtId="4" fontId="31" fillId="12" borderId="20" xfId="4" applyNumberFormat="1" applyFont="1" applyFill="1" applyBorder="1" applyProtection="1"/>
    <xf numFmtId="4" fontId="31" fillId="12" borderId="125" xfId="4" applyNumberFormat="1" applyFont="1" applyFill="1" applyBorder="1" applyProtection="1"/>
    <xf numFmtId="4" fontId="31" fillId="12" borderId="42" xfId="5" applyNumberFormat="1" applyFont="1" applyFill="1" applyBorder="1" applyProtection="1"/>
    <xf numFmtId="4" fontId="31" fillId="12" borderId="120" xfId="5" applyNumberFormat="1" applyFont="1" applyFill="1" applyBorder="1" applyProtection="1"/>
    <xf numFmtId="0" fontId="31" fillId="12" borderId="82" xfId="4" applyFont="1" applyFill="1" applyBorder="1" applyAlignment="1" applyProtection="1">
      <alignment horizontal="left" indent="2"/>
    </xf>
    <xf numFmtId="0" fontId="31" fillId="12" borderId="85" xfId="4" applyFont="1" applyFill="1" applyBorder="1" applyProtection="1"/>
    <xf numFmtId="0" fontId="31" fillId="12" borderId="124" xfId="4" applyFont="1" applyFill="1" applyBorder="1" applyProtection="1"/>
    <xf numFmtId="4" fontId="31" fillId="12" borderId="16" xfId="4" applyNumberFormat="1" applyFont="1" applyFill="1" applyBorder="1" applyProtection="1"/>
    <xf numFmtId="4" fontId="31" fillId="12" borderId="41" xfId="4" applyNumberFormat="1" applyFont="1" applyFill="1" applyBorder="1" applyProtection="1"/>
    <xf numFmtId="4" fontId="31" fillId="12" borderId="85" xfId="5" applyNumberFormat="1" applyFont="1" applyFill="1" applyBorder="1" applyProtection="1"/>
    <xf numFmtId="4" fontId="31" fillId="12" borderId="127" xfId="5" applyNumberFormat="1" applyFont="1" applyFill="1" applyBorder="1" applyProtection="1"/>
    <xf numFmtId="0" fontId="23" fillId="12" borderId="82" xfId="4" applyFont="1" applyFill="1" applyBorder="1" applyAlignment="1" applyProtection="1">
      <alignment horizontal="left" indent="2"/>
    </xf>
    <xf numFmtId="0" fontId="23" fillId="12" borderId="85" xfId="4" applyFont="1" applyFill="1" applyBorder="1" applyProtection="1"/>
    <xf numFmtId="0" fontId="23" fillId="12" borderId="124" xfId="4" applyFont="1" applyFill="1" applyBorder="1" applyProtection="1"/>
    <xf numFmtId="4" fontId="23" fillId="12" borderId="16" xfId="4" applyNumberFormat="1" applyFont="1" applyFill="1" applyBorder="1" applyProtection="1"/>
    <xf numFmtId="4" fontId="23" fillId="12" borderId="41" xfId="4" applyNumberFormat="1" applyFont="1" applyFill="1" applyBorder="1" applyProtection="1"/>
    <xf numFmtId="4" fontId="23" fillId="12" borderId="85" xfId="5" applyNumberFormat="1" applyFont="1" applyFill="1" applyBorder="1" applyProtection="1"/>
    <xf numFmtId="4" fontId="23" fillId="12" borderId="127" xfId="5" applyNumberFormat="1" applyFont="1" applyFill="1" applyBorder="1" applyProtection="1"/>
    <xf numFmtId="0" fontId="23" fillId="12" borderId="58" xfId="4" applyFont="1" applyFill="1" applyBorder="1" applyAlignment="1" applyProtection="1">
      <alignment horizontal="left" indent="2"/>
    </xf>
    <xf numFmtId="0" fontId="23" fillId="12" borderId="58" xfId="4" applyFont="1" applyFill="1" applyBorder="1" applyProtection="1"/>
    <xf numFmtId="4" fontId="23" fillId="12" borderId="58" xfId="4" applyNumberFormat="1" applyFont="1" applyFill="1" applyBorder="1" applyProtection="1"/>
    <xf numFmtId="4" fontId="23" fillId="12" borderId="58" xfId="5" applyNumberFormat="1" applyFont="1" applyFill="1" applyBorder="1" applyProtection="1"/>
    <xf numFmtId="4" fontId="23" fillId="12" borderId="67" xfId="5" applyNumberFormat="1" applyFont="1" applyFill="1" applyBorder="1" applyProtection="1"/>
    <xf numFmtId="0" fontId="0" fillId="12" borderId="83" xfId="0" applyFill="1" applyBorder="1" applyAlignment="1" applyProtection="1"/>
    <xf numFmtId="0" fontId="0" fillId="12" borderId="23" xfId="0" applyFill="1" applyBorder="1" applyAlignment="1" applyProtection="1"/>
    <xf numFmtId="0" fontId="0" fillId="12" borderId="85" xfId="0" applyFill="1" applyBorder="1" applyAlignment="1" applyProtection="1"/>
    <xf numFmtId="0" fontId="21" fillId="12" borderId="76" xfId="4" applyFont="1" applyFill="1" applyBorder="1" applyAlignment="1" applyProtection="1">
      <alignment horizontal="left"/>
    </xf>
    <xf numFmtId="0" fontId="31" fillId="12" borderId="84" xfId="4" applyFont="1" applyFill="1" applyBorder="1" applyAlignment="1" applyProtection="1">
      <alignment horizontal="left" indent="1"/>
    </xf>
    <xf numFmtId="0" fontId="23" fillId="12" borderId="76" xfId="4" applyFont="1" applyFill="1" applyBorder="1" applyAlignment="1" applyProtection="1">
      <alignment horizontal="center"/>
    </xf>
    <xf numFmtId="0" fontId="23" fillId="12" borderId="77" xfId="4" applyFont="1" applyFill="1" applyBorder="1" applyAlignment="1" applyProtection="1">
      <alignment horizontal="center"/>
    </xf>
    <xf numFmtId="0" fontId="23" fillId="12" borderId="87" xfId="4" applyFont="1" applyFill="1" applyBorder="1" applyAlignment="1" applyProtection="1">
      <alignment horizontal="center"/>
    </xf>
    <xf numFmtId="0" fontId="12" fillId="12" borderId="78" xfId="4" applyFont="1" applyFill="1" applyBorder="1" applyAlignment="1" applyProtection="1">
      <alignment horizontal="left"/>
    </xf>
    <xf numFmtId="0" fontId="12" fillId="12" borderId="123" xfId="4" applyFont="1" applyFill="1" applyBorder="1" applyAlignment="1" applyProtection="1">
      <alignment horizontal="left" indent="1"/>
    </xf>
    <xf numFmtId="3" fontId="12" fillId="12" borderId="78" xfId="4" applyNumberFormat="1" applyFont="1" applyFill="1" applyBorder="1" applyProtection="1"/>
    <xf numFmtId="3" fontId="12" fillId="12" borderId="19" xfId="4" applyNumberFormat="1" applyFont="1" applyFill="1" applyBorder="1" applyProtection="1"/>
    <xf numFmtId="0" fontId="12" fillId="12" borderId="72" xfId="4" applyFont="1" applyFill="1" applyBorder="1" applyAlignment="1" applyProtection="1">
      <alignment horizontal="left"/>
    </xf>
    <xf numFmtId="0" fontId="12" fillId="12" borderId="14" xfId="4" applyFont="1" applyFill="1" applyBorder="1" applyAlignment="1" applyProtection="1">
      <alignment horizontal="left" indent="1"/>
    </xf>
    <xf numFmtId="3" fontId="12" fillId="12" borderId="72" xfId="4" applyNumberFormat="1" applyFont="1" applyFill="1" applyBorder="1" applyProtection="1"/>
    <xf numFmtId="3" fontId="12" fillId="12" borderId="12" xfId="4" applyNumberFormat="1" applyFont="1" applyFill="1" applyBorder="1" applyProtection="1"/>
    <xf numFmtId="9" fontId="12" fillId="12" borderId="72" xfId="4" applyNumberFormat="1" applyFont="1" applyFill="1" applyBorder="1" applyProtection="1"/>
    <xf numFmtId="9" fontId="12" fillId="12" borderId="12" xfId="4" applyNumberFormat="1" applyFont="1" applyFill="1" applyBorder="1" applyProtection="1"/>
    <xf numFmtId="0" fontId="17" fillId="12" borderId="23" xfId="0" applyFont="1" applyFill="1" applyBorder="1" applyAlignment="1" applyProtection="1">
      <alignment vertical="center"/>
    </xf>
    <xf numFmtId="9" fontId="12" fillId="12" borderId="72" xfId="2" applyFont="1" applyFill="1" applyBorder="1" applyProtection="1"/>
    <xf numFmtId="9" fontId="12" fillId="12" borderId="12" xfId="2" applyFont="1" applyFill="1" applyBorder="1" applyProtection="1"/>
    <xf numFmtId="0" fontId="12" fillId="12" borderId="82" xfId="4" applyFont="1" applyFill="1" applyBorder="1" applyAlignment="1" applyProtection="1">
      <alignment horizontal="left"/>
    </xf>
    <xf numFmtId="0" fontId="12" fillId="12" borderId="41" xfId="4" applyFont="1" applyFill="1" applyBorder="1" applyAlignment="1" applyProtection="1">
      <alignment horizontal="left" indent="1"/>
    </xf>
    <xf numFmtId="9" fontId="12" fillId="12" borderId="82" xfId="2" applyFont="1" applyFill="1" applyBorder="1" applyProtection="1"/>
    <xf numFmtId="9" fontId="12" fillId="12" borderId="17" xfId="2" applyFont="1" applyFill="1" applyBorder="1" applyProtection="1"/>
    <xf numFmtId="0" fontId="21" fillId="12" borderId="55" xfId="4" applyFont="1" applyFill="1" applyBorder="1" applyProtection="1"/>
    <xf numFmtId="0" fontId="20" fillId="12" borderId="56" xfId="4" applyFont="1" applyFill="1" applyBorder="1" applyProtection="1"/>
    <xf numFmtId="0" fontId="20" fillId="12" borderId="63" xfId="4" applyFont="1" applyFill="1" applyBorder="1" applyProtection="1"/>
    <xf numFmtId="0" fontId="12" fillId="12" borderId="60" xfId="4" applyFont="1" applyFill="1" applyBorder="1" applyAlignment="1" applyProtection="1">
      <alignment horizontal="left"/>
    </xf>
    <xf numFmtId="4" fontId="12" fillId="12" borderId="60" xfId="4" applyNumberFormat="1" applyFont="1" applyFill="1" applyBorder="1" applyProtection="1"/>
    <xf numFmtId="4" fontId="12" fillId="12" borderId="89" xfId="4" applyNumberFormat="1" applyFont="1" applyFill="1" applyBorder="1" applyProtection="1"/>
    <xf numFmtId="0" fontId="12" fillId="12" borderId="13" xfId="4" applyFont="1" applyFill="1" applyBorder="1" applyAlignment="1" applyProtection="1">
      <alignment horizontal="left"/>
    </xf>
    <xf numFmtId="4" fontId="12" fillId="12" borderId="13" xfId="4" applyNumberFormat="1" applyFont="1" applyFill="1" applyBorder="1" applyProtection="1"/>
    <xf numFmtId="4" fontId="12" fillId="12" borderId="27" xfId="4" applyNumberFormat="1" applyFont="1" applyFill="1" applyBorder="1" applyProtection="1"/>
    <xf numFmtId="0" fontId="12" fillId="12" borderId="28" xfId="4" applyFont="1" applyFill="1" applyBorder="1" applyAlignment="1" applyProtection="1">
      <alignment horizontal="left"/>
    </xf>
    <xf numFmtId="4" fontId="12" fillId="12" borderId="28" xfId="4" applyNumberFormat="1" applyFont="1" applyFill="1" applyBorder="1" applyProtection="1"/>
    <xf numFmtId="4" fontId="12" fillId="12" borderId="29" xfId="4" applyNumberFormat="1" applyFont="1" applyFill="1" applyBorder="1" applyProtection="1"/>
    <xf numFmtId="0" fontId="12" fillId="12" borderId="76" xfId="4" applyFont="1" applyFill="1" applyBorder="1" applyAlignment="1" applyProtection="1">
      <alignment horizontal="left"/>
    </xf>
    <xf numFmtId="0" fontId="12" fillId="12" borderId="84" xfId="4" applyFont="1" applyFill="1" applyBorder="1" applyAlignment="1" applyProtection="1">
      <alignment horizontal="left" indent="1"/>
    </xf>
    <xf numFmtId="165" fontId="12" fillId="12" borderId="76" xfId="4" applyNumberFormat="1" applyFont="1" applyFill="1" applyBorder="1" applyProtection="1"/>
    <xf numFmtId="165" fontId="12" fillId="12" borderId="77" xfId="4" applyNumberFormat="1" applyFont="1" applyFill="1" applyBorder="1" applyProtection="1"/>
    <xf numFmtId="0" fontId="12" fillId="12" borderId="36" xfId="4" applyFont="1" applyFill="1" applyBorder="1" applyAlignment="1" applyProtection="1">
      <alignment horizontal="left"/>
    </xf>
    <xf numFmtId="0" fontId="12" fillId="12" borderId="151" xfId="4" applyFont="1" applyFill="1" applyBorder="1" applyAlignment="1" applyProtection="1">
      <alignment horizontal="left" indent="1"/>
    </xf>
    <xf numFmtId="3" fontId="12" fillId="12" borderId="36" xfId="4" applyNumberFormat="1" applyFont="1" applyFill="1" applyBorder="1" applyProtection="1"/>
    <xf numFmtId="3" fontId="12" fillId="12" borderId="91" xfId="4" applyNumberFormat="1" applyFont="1" applyFill="1" applyBorder="1" applyProtection="1"/>
    <xf numFmtId="0" fontId="12" fillId="12" borderId="66" xfId="4" applyFont="1" applyFill="1" applyBorder="1" applyAlignment="1" applyProtection="1">
      <alignment horizontal="left"/>
    </xf>
    <xf numFmtId="0" fontId="12" fillId="12" borderId="125" xfId="4" applyFont="1" applyFill="1" applyBorder="1" applyAlignment="1" applyProtection="1">
      <alignment horizontal="left" indent="1"/>
    </xf>
    <xf numFmtId="3" fontId="12" fillId="12" borderId="66" xfId="4" applyNumberFormat="1" applyFont="1" applyFill="1" applyBorder="1" applyProtection="1"/>
    <xf numFmtId="3" fontId="12" fillId="12" borderId="92" xfId="4" applyNumberFormat="1" applyFont="1" applyFill="1" applyBorder="1" applyProtection="1"/>
    <xf numFmtId="0" fontId="12" fillId="12" borderId="158" xfId="4" applyFont="1" applyFill="1" applyBorder="1" applyAlignment="1" applyProtection="1">
      <alignment horizontal="left"/>
    </xf>
    <xf numFmtId="0" fontId="12" fillId="12" borderId="152" xfId="4" applyFont="1" applyFill="1" applyBorder="1" applyAlignment="1" applyProtection="1">
      <alignment horizontal="left" indent="1"/>
    </xf>
    <xf numFmtId="3" fontId="12" fillId="12" borderId="158" xfId="4" applyNumberFormat="1" applyFont="1" applyFill="1" applyBorder="1" applyProtection="1"/>
    <xf numFmtId="3" fontId="12" fillId="12" borderId="142" xfId="4" applyNumberFormat="1" applyFont="1" applyFill="1" applyBorder="1" applyProtection="1"/>
    <xf numFmtId="0" fontId="17" fillId="12" borderId="108" xfId="0" applyFont="1" applyFill="1" applyBorder="1" applyAlignment="1" applyProtection="1">
      <alignment horizontal="center"/>
    </xf>
    <xf numFmtId="0" fontId="21" fillId="12" borderId="0" xfId="4" applyFont="1" applyFill="1" applyBorder="1" applyAlignment="1" applyProtection="1">
      <alignment horizontal="left"/>
    </xf>
    <xf numFmtId="0" fontId="12" fillId="12" borderId="0" xfId="4" applyFont="1" applyFill="1" applyBorder="1" applyAlignment="1" applyProtection="1">
      <alignment horizontal="left" indent="1"/>
    </xf>
    <xf numFmtId="3" fontId="12" fillId="12" borderId="0" xfId="4" applyNumberFormat="1" applyFont="1" applyFill="1" applyBorder="1" applyProtection="1"/>
    <xf numFmtId="0" fontId="12" fillId="12" borderId="0" xfId="4" applyFont="1" applyFill="1" applyBorder="1" applyProtection="1"/>
    <xf numFmtId="0" fontId="20" fillId="12" borderId="0" xfId="4" applyFont="1" applyFill="1" applyBorder="1" applyProtection="1"/>
    <xf numFmtId="0" fontId="20" fillId="12" borderId="45" xfId="4" applyFont="1" applyFill="1" applyBorder="1" applyProtection="1"/>
    <xf numFmtId="0" fontId="12" fillId="12" borderId="108" xfId="0" applyFont="1" applyFill="1" applyBorder="1" applyAlignment="1" applyProtection="1">
      <alignment horizontal="center"/>
    </xf>
    <xf numFmtId="0" fontId="21" fillId="12" borderId="0" xfId="4" applyFont="1" applyFill="1" applyBorder="1" applyProtection="1"/>
    <xf numFmtId="4" fontId="21" fillId="12" borderId="0" xfId="4" applyNumberFormat="1" applyFont="1" applyFill="1" applyBorder="1" applyProtection="1"/>
    <xf numFmtId="4" fontId="21" fillId="12" borderId="45" xfId="4" applyNumberFormat="1" applyFont="1" applyFill="1" applyBorder="1" applyProtection="1"/>
    <xf numFmtId="0" fontId="12" fillId="12" borderId="111" xfId="0" applyFont="1" applyFill="1" applyBorder="1" applyAlignment="1" applyProtection="1">
      <alignment horizontal="center"/>
    </xf>
    <xf numFmtId="0" fontId="21" fillId="12" borderId="50" xfId="4" applyFont="1" applyFill="1" applyBorder="1" applyProtection="1"/>
    <xf numFmtId="0" fontId="21" fillId="12" borderId="53" xfId="4" applyFont="1" applyFill="1" applyBorder="1" applyAlignment="1" applyProtection="1">
      <alignment horizontal="left"/>
    </xf>
    <xf numFmtId="0" fontId="12" fillId="12" borderId="58" xfId="4" applyFont="1" applyFill="1" applyBorder="1" applyProtection="1"/>
    <xf numFmtId="0" fontId="12" fillId="12" borderId="129" xfId="0" applyFont="1" applyFill="1" applyBorder="1" applyAlignment="1" applyProtection="1">
      <alignment horizontal="center"/>
    </xf>
    <xf numFmtId="0" fontId="21" fillId="12" borderId="52" xfId="4" applyFont="1" applyFill="1" applyBorder="1" applyAlignment="1" applyProtection="1">
      <alignment horizontal="left"/>
    </xf>
    <xf numFmtId="0" fontId="21" fillId="12" borderId="47" xfId="4" applyFont="1" applyFill="1" applyBorder="1" applyAlignment="1" applyProtection="1">
      <alignment horizontal="left"/>
    </xf>
    <xf numFmtId="0" fontId="21" fillId="12" borderId="54" xfId="4" applyFont="1" applyFill="1" applyBorder="1" applyAlignment="1" applyProtection="1">
      <alignment horizontal="left"/>
    </xf>
    <xf numFmtId="0" fontId="21" fillId="12" borderId="185" xfId="4" applyFont="1" applyFill="1" applyBorder="1" applyAlignment="1" applyProtection="1">
      <alignment horizontal="center"/>
    </xf>
    <xf numFmtId="0" fontId="21" fillId="12" borderId="165" xfId="4" applyFont="1" applyFill="1" applyBorder="1" applyAlignment="1" applyProtection="1">
      <alignment horizontal="center"/>
    </xf>
    <xf numFmtId="0" fontId="21" fillId="12" borderId="174" xfId="4" applyFont="1" applyFill="1" applyBorder="1" applyAlignment="1" applyProtection="1">
      <alignment horizontal="centerContinuous"/>
    </xf>
    <xf numFmtId="0" fontId="12" fillId="12" borderId="81" xfId="0" applyFont="1" applyFill="1" applyBorder="1" applyAlignment="1" applyProtection="1">
      <alignment horizontal="center"/>
    </xf>
    <xf numFmtId="0" fontId="21" fillId="12" borderId="53" xfId="4" applyFont="1" applyFill="1" applyBorder="1" applyAlignment="1" applyProtection="1">
      <alignment horizontal="center"/>
    </xf>
    <xf numFmtId="0" fontId="21" fillId="12" borderId="58" xfId="4" applyFont="1" applyFill="1" applyBorder="1" applyAlignment="1" applyProtection="1">
      <alignment horizontal="center"/>
    </xf>
    <xf numFmtId="0" fontId="21" fillId="12" borderId="59" xfId="4" applyFont="1" applyFill="1" applyBorder="1" applyAlignment="1" applyProtection="1">
      <alignment horizontal="center"/>
    </xf>
    <xf numFmtId="0" fontId="21" fillId="12" borderId="133" xfId="4" applyFont="1" applyFill="1" applyBorder="1" applyAlignment="1" applyProtection="1">
      <alignment horizontal="center"/>
    </xf>
    <xf numFmtId="0" fontId="21" fillId="12" borderId="88" xfId="4" applyFont="1" applyFill="1" applyBorder="1" applyAlignment="1" applyProtection="1">
      <alignment horizontal="center"/>
    </xf>
    <xf numFmtId="0" fontId="21" fillId="12" borderId="44" xfId="0" applyFont="1" applyFill="1" applyBorder="1" applyAlignment="1" applyProtection="1">
      <alignment horizontal="center"/>
    </xf>
    <xf numFmtId="0" fontId="21" fillId="12" borderId="57" xfId="4" applyFont="1" applyFill="1" applyBorder="1" applyProtection="1"/>
    <xf numFmtId="4" fontId="21" fillId="12" borderId="76" xfId="4" applyNumberFormat="1" applyFont="1" applyFill="1" applyBorder="1" applyProtection="1"/>
    <xf numFmtId="4" fontId="21" fillId="12" borderId="77" xfId="4" applyNumberFormat="1" applyFont="1" applyFill="1" applyBorder="1" applyProtection="1"/>
    <xf numFmtId="4" fontId="21" fillId="12" borderId="55" xfId="4" applyNumberFormat="1" applyFont="1" applyFill="1" applyBorder="1" applyProtection="1"/>
    <xf numFmtId="0" fontId="12" fillId="12" borderId="93" xfId="0" applyFont="1" applyFill="1" applyBorder="1" applyAlignment="1" applyProtection="1">
      <alignment horizontal="center"/>
    </xf>
    <xf numFmtId="0" fontId="12" fillId="12" borderId="79" xfId="4" applyFont="1" applyFill="1" applyBorder="1" applyProtection="1"/>
    <xf numFmtId="0" fontId="12" fillId="12" borderId="25" xfId="4" applyFont="1" applyFill="1" applyBorder="1" applyProtection="1"/>
    <xf numFmtId="0" fontId="12" fillId="12" borderId="98" xfId="4" applyFont="1" applyFill="1" applyBorder="1" applyProtection="1"/>
    <xf numFmtId="4" fontId="12" fillId="12" borderId="38" xfId="4" applyNumberFormat="1" applyFont="1" applyFill="1" applyBorder="1" applyProtection="1"/>
    <xf numFmtId="4" fontId="12" fillId="12" borderId="39" xfId="4" applyNumberFormat="1" applyFont="1" applyFill="1" applyBorder="1" applyProtection="1"/>
    <xf numFmtId="4" fontId="12" fillId="12" borderId="79" xfId="4" applyNumberFormat="1" applyFont="1" applyFill="1" applyBorder="1" applyProtection="1"/>
    <xf numFmtId="0" fontId="12" fillId="12" borderId="90" xfId="0" applyFont="1" applyFill="1" applyBorder="1" applyAlignment="1" applyProtection="1">
      <alignment horizontal="center"/>
    </xf>
    <xf numFmtId="4" fontId="12" fillId="12" borderId="72" xfId="4" applyNumberFormat="1" applyFont="1" applyFill="1" applyBorder="1" applyProtection="1"/>
    <xf numFmtId="0" fontId="12" fillId="12" borderId="46" xfId="4" applyFont="1" applyFill="1" applyBorder="1" applyProtection="1"/>
    <xf numFmtId="0" fontId="12" fillId="12" borderId="48" xfId="4" applyFont="1" applyFill="1" applyBorder="1" applyProtection="1"/>
    <xf numFmtId="4" fontId="12" fillId="12" borderId="36" xfId="4" applyNumberFormat="1" applyFont="1" applyFill="1" applyBorder="1" applyProtection="1"/>
    <xf numFmtId="4" fontId="12" fillId="12" borderId="91" xfId="4" applyNumberFormat="1" applyFont="1" applyFill="1" applyBorder="1" applyProtection="1"/>
    <xf numFmtId="4" fontId="12" fillId="12" borderId="99" xfId="4" applyNumberFormat="1" applyFont="1" applyFill="1" applyBorder="1" applyProtection="1"/>
    <xf numFmtId="0" fontId="12" fillId="12" borderId="80" xfId="0" applyFont="1" applyFill="1" applyBorder="1" applyAlignment="1" applyProtection="1">
      <alignment horizontal="center"/>
    </xf>
    <xf numFmtId="4" fontId="12" fillId="12" borderId="46" xfId="4" applyNumberFormat="1" applyFont="1" applyFill="1" applyBorder="1" applyProtection="1"/>
    <xf numFmtId="4" fontId="21" fillId="12" borderId="86" xfId="4" applyNumberFormat="1" applyFont="1" applyFill="1" applyBorder="1" applyProtection="1"/>
    <xf numFmtId="1" fontId="31" fillId="12" borderId="56" xfId="4" applyNumberFormat="1" applyFont="1" applyFill="1" applyBorder="1" applyAlignment="1" applyProtection="1">
      <alignment horizontal="left"/>
    </xf>
    <xf numFmtId="4" fontId="31" fillId="12" borderId="63" xfId="4" applyNumberFormat="1" applyFont="1" applyFill="1" applyBorder="1" applyProtection="1"/>
    <xf numFmtId="4" fontId="12" fillId="12" borderId="57" xfId="4" applyNumberFormat="1" applyFont="1" applyFill="1" applyBorder="1" applyProtection="1"/>
    <xf numFmtId="4" fontId="23" fillId="12" borderId="55" xfId="4" applyNumberFormat="1" applyFont="1" applyFill="1" applyBorder="1" applyProtection="1"/>
    <xf numFmtId="0" fontId="21" fillId="12" borderId="46" xfId="4" applyFont="1" applyFill="1" applyBorder="1" applyProtection="1"/>
    <xf numFmtId="0" fontId="17" fillId="12" borderId="174" xfId="0" applyFont="1" applyFill="1" applyBorder="1" applyProtection="1"/>
    <xf numFmtId="4" fontId="12" fillId="12" borderId="92" xfId="4" applyNumberFormat="1" applyFont="1" applyFill="1" applyBorder="1" applyProtection="1"/>
    <xf numFmtId="4" fontId="21" fillId="12" borderId="165" xfId="4" applyNumberFormat="1" applyFont="1" applyFill="1" applyBorder="1" applyProtection="1"/>
    <xf numFmtId="4" fontId="23" fillId="12" borderId="52" xfId="4" applyNumberFormat="1" applyFont="1" applyFill="1" applyBorder="1" applyProtection="1"/>
    <xf numFmtId="4" fontId="23" fillId="12" borderId="47" xfId="4" applyNumberFormat="1" applyFont="1" applyFill="1" applyBorder="1" applyProtection="1"/>
    <xf numFmtId="4" fontId="23" fillId="12" borderId="95" xfId="4" applyNumberFormat="1" applyFont="1" applyFill="1" applyBorder="1" applyProtection="1"/>
    <xf numFmtId="0" fontId="21" fillId="12" borderId="58" xfId="4" applyFont="1" applyFill="1" applyBorder="1" applyProtection="1"/>
    <xf numFmtId="4" fontId="21" fillId="12" borderId="58" xfId="4" applyNumberFormat="1" applyFont="1" applyFill="1" applyBorder="1" applyProtection="1"/>
    <xf numFmtId="4" fontId="21" fillId="12" borderId="67" xfId="4" applyNumberFormat="1" applyFont="1" applyFill="1" applyBorder="1" applyProtection="1"/>
    <xf numFmtId="0" fontId="21" fillId="12" borderId="76" xfId="4" applyFont="1" applyFill="1" applyBorder="1" applyProtection="1"/>
    <xf numFmtId="0" fontId="21" fillId="12" borderId="86" xfId="4" applyFont="1" applyFill="1" applyBorder="1" applyProtection="1"/>
    <xf numFmtId="0" fontId="12" fillId="12" borderId="49" xfId="0" applyFont="1" applyFill="1" applyBorder="1" applyAlignment="1" applyProtection="1">
      <alignment horizontal="center"/>
    </xf>
    <xf numFmtId="0" fontId="12" fillId="12" borderId="44" xfId="0" applyFont="1" applyFill="1" applyBorder="1" applyAlignment="1" applyProtection="1">
      <alignment horizontal="center" vertical="top"/>
    </xf>
    <xf numFmtId="0" fontId="21" fillId="12" borderId="115" xfId="4" applyFont="1" applyFill="1" applyBorder="1" applyProtection="1"/>
    <xf numFmtId="4" fontId="21" fillId="12" borderId="115" xfId="4" applyNumberFormat="1" applyFont="1" applyFill="1" applyBorder="1" applyProtection="1"/>
    <xf numFmtId="4" fontId="21" fillId="12" borderId="71" xfId="4" applyNumberFormat="1" applyFont="1" applyFill="1" applyBorder="1" applyProtection="1"/>
    <xf numFmtId="0" fontId="17" fillId="12" borderId="45" xfId="0" applyFont="1" applyFill="1" applyBorder="1" applyProtection="1"/>
    <xf numFmtId="0" fontId="17" fillId="12" borderId="119" xfId="0" applyFont="1" applyFill="1" applyBorder="1" applyAlignment="1" applyProtection="1"/>
    <xf numFmtId="0" fontId="17" fillId="12" borderId="67" xfId="0" applyFont="1" applyFill="1" applyBorder="1" applyAlignment="1" applyProtection="1"/>
    <xf numFmtId="0" fontId="17" fillId="12" borderId="78" xfId="0" applyFont="1" applyFill="1" applyBorder="1" applyAlignment="1" applyProtection="1">
      <alignment horizontal="left"/>
    </xf>
    <xf numFmtId="0" fontId="17" fillId="12" borderId="215" xfId="0" applyFont="1" applyFill="1" applyBorder="1" applyAlignment="1" applyProtection="1">
      <alignment horizontal="left"/>
    </xf>
    <xf numFmtId="0" fontId="17" fillId="12" borderId="72" xfId="0" applyFont="1" applyFill="1" applyBorder="1" applyAlignment="1" applyProtection="1">
      <alignment horizontal="left"/>
    </xf>
    <xf numFmtId="0" fontId="17" fillId="12" borderId="23" xfId="0" applyFont="1" applyFill="1" applyBorder="1" applyAlignment="1" applyProtection="1"/>
    <xf numFmtId="0" fontId="17" fillId="12" borderId="82" xfId="0" applyFont="1" applyFill="1" applyBorder="1" applyAlignment="1" applyProtection="1">
      <alignment horizontal="left"/>
    </xf>
    <xf numFmtId="0" fontId="17" fillId="12" borderId="85" xfId="0" applyFont="1" applyFill="1" applyBorder="1" applyAlignment="1" applyProtection="1"/>
    <xf numFmtId="0" fontId="0" fillId="12" borderId="83" xfId="0" applyFill="1" applyBorder="1" applyAlignment="1" applyProtection="1">
      <alignment horizontal="left"/>
    </xf>
    <xf numFmtId="0" fontId="0" fillId="12" borderId="85" xfId="0" applyFill="1" applyBorder="1" applyAlignment="1" applyProtection="1">
      <alignment horizontal="left"/>
    </xf>
    <xf numFmtId="9" fontId="21" fillId="12" borderId="62" xfId="2" applyFont="1" applyFill="1" applyBorder="1" applyAlignment="1" applyProtection="1">
      <alignment horizontal="right"/>
    </xf>
    <xf numFmtId="9" fontId="14" fillId="12" borderId="13" xfId="2" applyFont="1" applyFill="1" applyBorder="1" applyAlignment="1" applyProtection="1">
      <alignment horizontal="right"/>
    </xf>
    <xf numFmtId="9" fontId="14" fillId="12" borderId="15" xfId="2" applyFont="1" applyFill="1" applyBorder="1" applyAlignment="1" applyProtection="1">
      <alignment horizontal="right"/>
    </xf>
    <xf numFmtId="9" fontId="14" fillId="12" borderId="27" xfId="2" applyFont="1" applyFill="1" applyBorder="1" applyAlignment="1" applyProtection="1">
      <alignment horizontal="right"/>
    </xf>
    <xf numFmtId="0" fontId="5" fillId="12" borderId="79" xfId="4" applyFont="1" applyFill="1" applyBorder="1" applyProtection="1"/>
    <xf numFmtId="4" fontId="12" fillId="12" borderId="38" xfId="4" applyNumberFormat="1" applyFont="1" applyFill="1" applyBorder="1" applyAlignment="1" applyProtection="1">
      <alignment horizontal="centerContinuous"/>
    </xf>
    <xf numFmtId="4" fontId="12" fillId="12" borderId="39" xfId="4" applyNumberFormat="1" applyFont="1" applyFill="1" applyBorder="1" applyAlignment="1" applyProtection="1">
      <alignment horizontal="centerContinuous"/>
    </xf>
    <xf numFmtId="0" fontId="12" fillId="12" borderId="82" xfId="4" applyFont="1" applyFill="1" applyBorder="1" applyProtection="1"/>
    <xf numFmtId="0" fontId="12" fillId="12" borderId="85" xfId="4" applyFont="1" applyFill="1" applyBorder="1" applyProtection="1"/>
    <xf numFmtId="0" fontId="12" fillId="12" borderId="183" xfId="4" applyFont="1" applyFill="1" applyBorder="1" applyProtection="1"/>
    <xf numFmtId="4" fontId="12" fillId="12" borderId="82" xfId="4" applyNumberFormat="1" applyFont="1" applyFill="1" applyBorder="1" applyProtection="1"/>
    <xf numFmtId="4" fontId="12" fillId="0" borderId="82" xfId="4" applyNumberFormat="1" applyFont="1" applyBorder="1" applyProtection="1">
      <protection locked="0"/>
    </xf>
    <xf numFmtId="4" fontId="12" fillId="0" borderId="16" xfId="4" applyNumberFormat="1" applyFont="1" applyBorder="1" applyProtection="1">
      <protection locked="0"/>
    </xf>
    <xf numFmtId="4" fontId="12" fillId="0" borderId="127" xfId="4" applyNumberFormat="1" applyFont="1" applyBorder="1" applyProtection="1">
      <protection locked="0"/>
    </xf>
    <xf numFmtId="0" fontId="17" fillId="12" borderId="113" xfId="0" applyFont="1" applyFill="1" applyBorder="1" applyAlignment="1" applyProtection="1">
      <alignment vertical="center"/>
    </xf>
    <xf numFmtId="49" fontId="22" fillId="12" borderId="104" xfId="0" applyNumberFormat="1" applyFont="1" applyFill="1" applyBorder="1" applyAlignment="1" applyProtection="1">
      <alignment horizontal="left" vertical="center"/>
    </xf>
    <xf numFmtId="0" fontId="17" fillId="12" borderId="162" xfId="0" applyFont="1" applyFill="1" applyBorder="1" applyAlignment="1" applyProtection="1">
      <alignment horizontal="center" vertical="center"/>
    </xf>
    <xf numFmtId="165" fontId="17" fillId="0" borderId="61" xfId="0" applyNumberFormat="1" applyFont="1" applyFill="1" applyBorder="1" applyAlignment="1" applyProtection="1">
      <protection locked="0"/>
    </xf>
    <xf numFmtId="165" fontId="17" fillId="0" borderId="124" xfId="0" applyNumberFormat="1" applyFont="1" applyFill="1" applyBorder="1" applyAlignment="1" applyProtection="1">
      <protection locked="0"/>
    </xf>
    <xf numFmtId="165" fontId="17" fillId="0" borderId="162" xfId="0" applyNumberFormat="1" applyFont="1" applyFill="1" applyBorder="1" applyAlignment="1" applyProtection="1">
      <protection locked="0"/>
    </xf>
    <xf numFmtId="165" fontId="17" fillId="0" borderId="94" xfId="0" applyNumberFormat="1" applyFont="1" applyFill="1" applyBorder="1" applyAlignment="1" applyProtection="1">
      <protection locked="0"/>
    </xf>
    <xf numFmtId="0" fontId="17" fillId="12" borderId="114" xfId="0" applyFont="1" applyFill="1" applyBorder="1" applyAlignment="1" applyProtection="1">
      <alignment horizontal="left" vertical="center"/>
    </xf>
    <xf numFmtId="3" fontId="17" fillId="3" borderId="61" xfId="0" applyNumberFormat="1" applyFont="1" applyFill="1" applyBorder="1" applyAlignment="1" applyProtection="1">
      <protection locked="0"/>
    </xf>
    <xf numFmtId="3" fontId="17" fillId="3" borderId="94" xfId="0" applyNumberFormat="1" applyFont="1" applyFill="1" applyBorder="1" applyAlignment="1" applyProtection="1">
      <protection locked="0"/>
    </xf>
    <xf numFmtId="3" fontId="17" fillId="3" borderId="31" xfId="0" applyNumberFormat="1" applyFont="1" applyFill="1" applyBorder="1" applyAlignment="1" applyProtection="1">
      <protection locked="0"/>
    </xf>
    <xf numFmtId="3" fontId="17" fillId="3" borderId="124" xfId="0" applyNumberFormat="1" applyFont="1" applyFill="1" applyBorder="1" applyAlignment="1" applyProtection="1">
      <protection locked="0"/>
    </xf>
    <xf numFmtId="0" fontId="22" fillId="12" borderId="107" xfId="0" applyFont="1" applyFill="1" applyBorder="1" applyAlignment="1" applyProtection="1">
      <alignment horizontal="left"/>
    </xf>
    <xf numFmtId="0" fontId="17" fillId="12" borderId="107" xfId="0" applyFont="1" applyFill="1" applyBorder="1" applyAlignment="1" applyProtection="1">
      <alignment horizontal="center" vertical="center"/>
    </xf>
    <xf numFmtId="3" fontId="17" fillId="12" borderId="212" xfId="0" applyNumberFormat="1" applyFont="1" applyFill="1" applyBorder="1" applyAlignment="1" applyProtection="1">
      <alignment horizontal="center"/>
    </xf>
    <xf numFmtId="3" fontId="17" fillId="12" borderId="143" xfId="0" applyNumberFormat="1" applyFont="1" applyFill="1" applyBorder="1" applyAlignment="1" applyProtection="1">
      <alignment horizontal="center"/>
    </xf>
    <xf numFmtId="0" fontId="17" fillId="12" borderId="75" xfId="0" applyFont="1" applyFill="1" applyBorder="1" applyAlignment="1" applyProtection="1">
      <alignment vertical="center"/>
    </xf>
    <xf numFmtId="0" fontId="17" fillId="12" borderId="134" xfId="0" applyFont="1" applyFill="1" applyBorder="1" applyProtection="1"/>
    <xf numFmtId="0" fontId="17" fillId="12" borderId="227" xfId="0" applyFont="1" applyFill="1" applyBorder="1" applyProtection="1"/>
    <xf numFmtId="0" fontId="17" fillId="12" borderId="135" xfId="0" applyFont="1" applyFill="1" applyBorder="1" applyProtection="1"/>
    <xf numFmtId="0" fontId="22" fillId="12" borderId="75" xfId="0" applyFont="1" applyFill="1" applyBorder="1" applyAlignment="1" applyProtection="1">
      <alignment horizontal="left" vertical="center" indent="1"/>
    </xf>
    <xf numFmtId="0" fontId="17" fillId="12" borderId="136" xfId="0" applyFont="1" applyFill="1" applyBorder="1" applyProtection="1"/>
    <xf numFmtId="3" fontId="22" fillId="12" borderId="151" xfId="0" applyNumberFormat="1" applyFont="1" applyFill="1" applyBorder="1" applyAlignment="1" applyProtection="1"/>
    <xf numFmtId="166" fontId="22" fillId="12" borderId="41" xfId="0" applyNumberFormat="1" applyFont="1" applyFill="1" applyBorder="1" applyAlignment="1" applyProtection="1"/>
    <xf numFmtId="166" fontId="17" fillId="0" borderId="151" xfId="0" applyNumberFormat="1" applyFont="1" applyFill="1" applyBorder="1" applyAlignment="1" applyProtection="1">
      <protection locked="0"/>
    </xf>
    <xf numFmtId="166" fontId="17" fillId="0" borderId="14" xfId="0" applyNumberFormat="1" applyFont="1" applyFill="1" applyBorder="1" applyAlignment="1" applyProtection="1">
      <protection locked="0"/>
    </xf>
    <xf numFmtId="166" fontId="17" fillId="12" borderId="14" xfId="0" applyNumberFormat="1" applyFont="1" applyFill="1" applyBorder="1" applyAlignment="1" applyProtection="1"/>
    <xf numFmtId="166" fontId="17" fillId="0" borderId="152" xfId="0" applyNumberFormat="1" applyFont="1" applyFill="1" applyBorder="1" applyAlignment="1" applyProtection="1">
      <protection locked="0"/>
    </xf>
    <xf numFmtId="3" fontId="22" fillId="12" borderId="52" xfId="0" applyNumberFormat="1" applyFont="1" applyFill="1" applyBorder="1" applyAlignment="1" applyProtection="1"/>
    <xf numFmtId="166" fontId="22" fillId="12" borderId="82" xfId="0" applyNumberFormat="1" applyFont="1" applyFill="1" applyBorder="1" applyAlignment="1" applyProtection="1"/>
    <xf numFmtId="166" fontId="17" fillId="12" borderId="46" xfId="0" applyNumberFormat="1" applyFont="1" applyFill="1" applyBorder="1" applyAlignment="1" applyProtection="1"/>
    <xf numFmtId="166" fontId="17" fillId="12" borderId="72" xfId="0" applyNumberFormat="1" applyFont="1" applyFill="1" applyBorder="1" applyAlignment="1" applyProtection="1"/>
    <xf numFmtId="166" fontId="17" fillId="12" borderId="102" xfId="0" applyNumberFormat="1" applyFont="1" applyFill="1" applyBorder="1" applyAlignment="1" applyProtection="1"/>
    <xf numFmtId="49" fontId="22" fillId="12" borderId="46" xfId="0" applyNumberFormat="1" applyFont="1" applyFill="1" applyBorder="1" applyAlignment="1" applyProtection="1">
      <alignment horizontal="centerContinuous" vertical="center"/>
    </xf>
    <xf numFmtId="49" fontId="22" fillId="12" borderId="0" xfId="0" applyNumberFormat="1" applyFont="1" applyFill="1" applyBorder="1" applyAlignment="1" applyProtection="1">
      <alignment horizontal="centerContinuous" vertical="center"/>
    </xf>
    <xf numFmtId="0" fontId="22" fillId="12" borderId="52" xfId="0" applyFont="1" applyFill="1" applyBorder="1" applyAlignment="1" applyProtection="1">
      <alignment horizontal="left"/>
    </xf>
    <xf numFmtId="0" fontId="17" fillId="12" borderId="52" xfId="0" applyFont="1" applyFill="1" applyBorder="1" applyAlignment="1" applyProtection="1">
      <alignment horizontal="center"/>
    </xf>
    <xf numFmtId="165" fontId="22" fillId="12" borderId="185" xfId="0" applyNumberFormat="1" applyFont="1" applyFill="1" applyBorder="1" applyProtection="1"/>
    <xf numFmtId="165" fontId="22" fillId="12" borderId="165" xfId="0" applyNumberFormat="1" applyFont="1" applyFill="1" applyBorder="1" applyProtection="1"/>
    <xf numFmtId="0" fontId="22" fillId="12" borderId="74" xfId="0" applyFont="1" applyFill="1" applyBorder="1" applyAlignment="1" applyProtection="1">
      <alignment horizontal="left" vertical="center"/>
    </xf>
    <xf numFmtId="0" fontId="22" fillId="12" borderId="143" xfId="0" applyFont="1" applyFill="1" applyBorder="1" applyAlignment="1" applyProtection="1">
      <alignment horizontal="right" vertical="center"/>
    </xf>
    <xf numFmtId="49" fontId="22" fillId="12" borderId="143" xfId="0" applyNumberFormat="1" applyFont="1" applyFill="1" applyBorder="1" applyAlignment="1" applyProtection="1">
      <alignment horizontal="center" vertical="center"/>
    </xf>
    <xf numFmtId="0" fontId="22" fillId="12" borderId="159" xfId="0" applyFont="1" applyFill="1" applyBorder="1" applyAlignment="1" applyProtection="1">
      <alignment horizontal="right" vertical="center"/>
    </xf>
    <xf numFmtId="165" fontId="17" fillId="12" borderId="60" xfId="0" applyNumberFormat="1" applyFont="1" applyFill="1" applyBorder="1" applyProtection="1">
      <protection locked="0"/>
    </xf>
    <xf numFmtId="165" fontId="17" fillId="12" borderId="39" xfId="0" applyNumberFormat="1" applyFont="1" applyFill="1" applyBorder="1" applyProtection="1">
      <protection locked="0"/>
    </xf>
    <xf numFmtId="165" fontId="17" fillId="12" borderId="38" xfId="0" applyNumberFormat="1" applyFont="1" applyFill="1" applyBorder="1" applyProtection="1">
      <protection locked="0"/>
    </xf>
    <xf numFmtId="165" fontId="17" fillId="12" borderId="13" xfId="0" applyNumberFormat="1" applyFont="1" applyFill="1" applyBorder="1" applyProtection="1">
      <protection locked="0"/>
    </xf>
    <xf numFmtId="165" fontId="17" fillId="12" borderId="27" xfId="0" applyNumberFormat="1" applyFont="1" applyFill="1" applyBorder="1" applyProtection="1">
      <protection locked="0"/>
    </xf>
    <xf numFmtId="165" fontId="17" fillId="12" borderId="28" xfId="0" applyNumberFormat="1" applyFont="1" applyFill="1" applyBorder="1" applyProtection="1">
      <protection locked="0"/>
    </xf>
    <xf numFmtId="165" fontId="17" fillId="12" borderId="29" xfId="0" applyNumberFormat="1" applyFont="1" applyFill="1" applyBorder="1" applyProtection="1">
      <protection locked="0"/>
    </xf>
    <xf numFmtId="0" fontId="17" fillId="12" borderId="60" xfId="0" applyFont="1" applyFill="1" applyBorder="1" applyAlignment="1" applyProtection="1">
      <protection locked="0"/>
    </xf>
    <xf numFmtId="1" fontId="17" fillId="12" borderId="89" xfId="0" quotePrefix="1" applyNumberFormat="1" applyFont="1" applyFill="1" applyBorder="1" applyAlignment="1" applyProtection="1">
      <alignment horizontal="center"/>
      <protection locked="0"/>
    </xf>
    <xf numFmtId="165" fontId="17" fillId="12" borderId="60" xfId="0" applyNumberFormat="1" applyFont="1" applyFill="1" applyBorder="1" applyAlignment="1" applyProtection="1">
      <protection locked="0"/>
    </xf>
    <xf numFmtId="166" fontId="17" fillId="12" borderId="18" xfId="0" applyNumberFormat="1" applyFont="1" applyFill="1" applyBorder="1" applyAlignment="1" applyProtection="1">
      <protection locked="0"/>
    </xf>
    <xf numFmtId="165" fontId="17" fillId="12" borderId="18" xfId="0" applyNumberFormat="1" applyFont="1" applyFill="1" applyBorder="1" applyAlignment="1" applyProtection="1">
      <protection locked="0"/>
    </xf>
    <xf numFmtId="0" fontId="17" fillId="12" borderId="13" xfId="0" applyFont="1" applyFill="1" applyBorder="1" applyAlignment="1" applyProtection="1">
      <protection locked="0"/>
    </xf>
    <xf numFmtId="1" fontId="17" fillId="12" borderId="27" xfId="0" quotePrefix="1" applyNumberFormat="1" applyFont="1" applyFill="1" applyBorder="1" applyAlignment="1" applyProtection="1">
      <alignment horizontal="center"/>
      <protection locked="0"/>
    </xf>
    <xf numFmtId="165" fontId="17" fillId="12" borderId="13" xfId="0" applyNumberFormat="1" applyFont="1" applyFill="1" applyBorder="1" applyAlignment="1" applyProtection="1">
      <protection locked="0"/>
    </xf>
    <xf numFmtId="166" fontId="17" fillId="12" borderId="15" xfId="0" applyNumberFormat="1" applyFont="1" applyFill="1" applyBorder="1" applyAlignment="1" applyProtection="1">
      <protection locked="0"/>
    </xf>
    <xf numFmtId="165" fontId="17" fillId="12" borderId="15" xfId="0" applyNumberFormat="1" applyFont="1" applyFill="1" applyBorder="1" applyAlignment="1" applyProtection="1">
      <protection locked="0"/>
    </xf>
    <xf numFmtId="0" fontId="17" fillId="12" borderId="91" xfId="0" applyFont="1" applyFill="1" applyBorder="1" applyAlignment="1" applyProtection="1">
      <alignment horizontal="center"/>
      <protection locked="0"/>
    </xf>
    <xf numFmtId="1" fontId="17" fillId="12" borderId="27" xfId="0" applyNumberFormat="1" applyFont="1" applyFill="1" applyBorder="1" applyAlignment="1" applyProtection="1">
      <alignment horizontal="center"/>
      <protection locked="0"/>
    </xf>
    <xf numFmtId="1" fontId="24" fillId="12" borderId="29" xfId="0" applyNumberFormat="1" applyFont="1" applyFill="1" applyBorder="1" applyAlignment="1" applyProtection="1">
      <alignment horizontal="center"/>
      <protection locked="0"/>
    </xf>
    <xf numFmtId="165" fontId="17" fillId="12" borderId="28" xfId="0" applyNumberFormat="1" applyFont="1" applyFill="1" applyBorder="1" applyAlignment="1" applyProtection="1">
      <protection locked="0"/>
    </xf>
    <xf numFmtId="166" fontId="17" fillId="12" borderId="16" xfId="0" applyNumberFormat="1" applyFont="1" applyFill="1" applyBorder="1" applyAlignment="1" applyProtection="1">
      <protection locked="0"/>
    </xf>
    <xf numFmtId="165" fontId="17" fillId="12" borderId="16" xfId="0" applyNumberFormat="1" applyFont="1" applyFill="1" applyBorder="1" applyAlignment="1" applyProtection="1">
      <protection locked="0"/>
    </xf>
    <xf numFmtId="0" fontId="17" fillId="12" borderId="78" xfId="0" applyFont="1" applyFill="1" applyBorder="1" applyAlignment="1" applyProtection="1">
      <protection locked="0"/>
    </xf>
    <xf numFmtId="1" fontId="17" fillId="12" borderId="29" xfId="0" applyNumberFormat="1" applyFont="1" applyFill="1" applyBorder="1" applyAlignment="1" applyProtection="1">
      <alignment horizontal="center"/>
      <protection locked="0"/>
    </xf>
    <xf numFmtId="1" fontId="17" fillId="12" borderId="88" xfId="0" quotePrefix="1" applyNumberFormat="1" applyFont="1" applyFill="1" applyBorder="1" applyAlignment="1" applyProtection="1">
      <alignment horizontal="center"/>
      <protection locked="0"/>
    </xf>
    <xf numFmtId="165" fontId="17" fillId="12" borderId="133" xfId="0" applyNumberFormat="1" applyFont="1" applyFill="1" applyBorder="1" applyAlignment="1" applyProtection="1">
      <protection locked="0"/>
    </xf>
    <xf numFmtId="166" fontId="17" fillId="12" borderId="126" xfId="0" applyNumberFormat="1" applyFont="1" applyFill="1" applyBorder="1" applyAlignment="1" applyProtection="1">
      <protection locked="0"/>
    </xf>
    <xf numFmtId="165" fontId="17" fillId="12" borderId="126" xfId="0" applyNumberFormat="1" applyFont="1" applyFill="1" applyBorder="1" applyAlignment="1" applyProtection="1">
      <protection locked="0"/>
    </xf>
    <xf numFmtId="3" fontId="17" fillId="12" borderId="27" xfId="0" quotePrefix="1" applyNumberFormat="1" applyFont="1" applyFill="1" applyBorder="1" applyAlignment="1" applyProtection="1">
      <alignment horizontal="center"/>
      <protection locked="0"/>
    </xf>
    <xf numFmtId="0" fontId="17" fillId="12" borderId="27" xfId="0" quotePrefix="1" applyNumberFormat="1" applyFont="1" applyFill="1" applyBorder="1" applyAlignment="1" applyProtection="1">
      <alignment horizontal="center"/>
      <protection locked="0"/>
    </xf>
    <xf numFmtId="3" fontId="17" fillId="12" borderId="91" xfId="0" quotePrefix="1" applyNumberFormat="1" applyFont="1" applyFill="1" applyBorder="1" applyAlignment="1" applyProtection="1">
      <alignment horizontal="center"/>
      <protection locked="0"/>
    </xf>
    <xf numFmtId="165" fontId="17" fillId="12" borderId="36" xfId="0" applyNumberFormat="1" applyFont="1" applyFill="1" applyBorder="1" applyAlignment="1" applyProtection="1">
      <protection locked="0"/>
    </xf>
    <xf numFmtId="166" fontId="17" fillId="12" borderId="37" xfId="0" applyNumberFormat="1" applyFont="1" applyFill="1" applyBorder="1" applyAlignment="1" applyProtection="1">
      <protection locked="0"/>
    </xf>
    <xf numFmtId="165" fontId="17" fillId="12" borderId="37" xfId="0" applyNumberFormat="1" applyFont="1" applyFill="1" applyBorder="1" applyAlignment="1" applyProtection="1">
      <protection locked="0"/>
    </xf>
    <xf numFmtId="1" fontId="17" fillId="12" borderId="89" xfId="0" applyNumberFormat="1" applyFont="1" applyFill="1" applyBorder="1" applyAlignment="1" applyProtection="1">
      <alignment horizontal="center"/>
      <protection locked="0"/>
    </xf>
    <xf numFmtId="3" fontId="17" fillId="12" borderId="60" xfId="0" applyNumberFormat="1" applyFont="1" applyFill="1" applyBorder="1" applyAlignment="1" applyProtection="1">
      <protection locked="0"/>
    </xf>
    <xf numFmtId="165" fontId="17" fillId="12" borderId="61" xfId="0" applyNumberFormat="1" applyFont="1" applyFill="1" applyBorder="1" applyAlignment="1" applyProtection="1">
      <protection locked="0"/>
    </xf>
    <xf numFmtId="3" fontId="17" fillId="12" borderId="36" xfId="0" applyNumberFormat="1" applyFont="1" applyFill="1" applyBorder="1" applyAlignment="1" applyProtection="1">
      <protection locked="0"/>
    </xf>
    <xf numFmtId="3" fontId="17" fillId="12" borderId="30" xfId="0" applyNumberFormat="1" applyFont="1" applyFill="1" applyBorder="1" applyAlignment="1" applyProtection="1">
      <protection locked="0"/>
    </xf>
    <xf numFmtId="3" fontId="17" fillId="12" borderId="27" xfId="0" applyNumberFormat="1" applyFont="1" applyFill="1" applyBorder="1" applyAlignment="1" applyProtection="1">
      <alignment horizontal="center"/>
      <protection locked="0"/>
    </xf>
    <xf numFmtId="3" fontId="17" fillId="12" borderId="66" xfId="0" applyNumberFormat="1" applyFont="1" applyFill="1" applyBorder="1" applyAlignment="1" applyProtection="1">
      <protection locked="0"/>
    </xf>
    <xf numFmtId="165" fontId="17" fillId="12" borderId="30" xfId="0" applyNumberFormat="1" applyFont="1" applyFill="1" applyBorder="1" applyAlignment="1" applyProtection="1">
      <protection locked="0"/>
    </xf>
    <xf numFmtId="1" fontId="24" fillId="12" borderId="92" xfId="0" applyNumberFormat="1" applyFont="1" applyFill="1" applyBorder="1" applyAlignment="1" applyProtection="1">
      <alignment horizontal="center"/>
      <protection locked="0"/>
    </xf>
    <xf numFmtId="3" fontId="17" fillId="12" borderId="13" xfId="0" applyNumberFormat="1" applyFont="1" applyFill="1" applyBorder="1" applyAlignment="1" applyProtection="1">
      <protection locked="0"/>
    </xf>
    <xf numFmtId="165" fontId="17" fillId="12" borderId="94" xfId="0" applyNumberFormat="1" applyFont="1" applyFill="1" applyBorder="1" applyAlignment="1" applyProtection="1">
      <protection locked="0"/>
    </xf>
    <xf numFmtId="49" fontId="17" fillId="12" borderId="27" xfId="0" quotePrefix="1" applyNumberFormat="1" applyFont="1" applyFill="1" applyBorder="1" applyAlignment="1" applyProtection="1">
      <alignment horizontal="center"/>
      <protection locked="0"/>
    </xf>
    <xf numFmtId="165" fontId="17" fillId="12" borderId="31" xfId="0" applyNumberFormat="1" applyFont="1" applyFill="1" applyBorder="1" applyAlignment="1" applyProtection="1">
      <protection locked="0"/>
    </xf>
    <xf numFmtId="168" fontId="17" fillId="12" borderId="15" xfId="0" applyNumberFormat="1" applyFont="1" applyFill="1" applyBorder="1" applyAlignment="1" applyProtection="1">
      <protection locked="0"/>
    </xf>
    <xf numFmtId="165" fontId="17" fillId="12" borderId="33" xfId="0" applyNumberFormat="1" applyFont="1" applyFill="1" applyBorder="1" applyAlignment="1" applyProtection="1">
      <protection locked="0"/>
    </xf>
    <xf numFmtId="165" fontId="17" fillId="12" borderId="20" xfId="0" applyNumberFormat="1" applyFont="1" applyFill="1" applyBorder="1" applyAlignment="1" applyProtection="1">
      <protection locked="0"/>
    </xf>
    <xf numFmtId="0" fontId="17" fillId="12" borderId="28" xfId="0" applyFont="1" applyFill="1" applyBorder="1" applyAlignment="1" applyProtection="1">
      <protection locked="0"/>
    </xf>
    <xf numFmtId="1" fontId="17" fillId="12" borderId="29" xfId="0" quotePrefix="1" applyNumberFormat="1" applyFont="1" applyFill="1" applyBorder="1" applyAlignment="1" applyProtection="1">
      <alignment horizontal="center"/>
      <protection locked="0"/>
    </xf>
    <xf numFmtId="3" fontId="17" fillId="12" borderId="28" xfId="0" applyNumberFormat="1" applyFont="1" applyFill="1" applyBorder="1" applyAlignment="1" applyProtection="1">
      <protection locked="0"/>
    </xf>
    <xf numFmtId="165" fontId="17" fillId="12" borderId="124" xfId="0" applyNumberFormat="1" applyFont="1" applyFill="1" applyBorder="1" applyAlignment="1" applyProtection="1">
      <protection locked="0"/>
    </xf>
    <xf numFmtId="168" fontId="17" fillId="12" borderId="16" xfId="0" applyNumberFormat="1" applyFont="1" applyFill="1" applyBorder="1" applyAlignment="1" applyProtection="1">
      <protection locked="0"/>
    </xf>
    <xf numFmtId="0" fontId="17" fillId="12" borderId="38" xfId="0" applyFont="1" applyFill="1" applyBorder="1" applyAlignment="1" applyProtection="1">
      <protection locked="0"/>
    </xf>
    <xf numFmtId="3" fontId="17" fillId="12" borderId="39" xfId="0" quotePrefix="1" applyNumberFormat="1" applyFont="1" applyFill="1" applyBorder="1" applyAlignment="1" applyProtection="1">
      <alignment horizontal="right"/>
      <protection locked="0"/>
    </xf>
    <xf numFmtId="165" fontId="17" fillId="12" borderId="38" xfId="0" applyNumberFormat="1" applyFont="1" applyFill="1" applyBorder="1" applyAlignment="1" applyProtection="1">
      <protection locked="0"/>
    </xf>
    <xf numFmtId="165" fontId="17" fillId="12" borderId="40" xfId="0" applyNumberFormat="1" applyFont="1" applyFill="1" applyBorder="1" applyAlignment="1" applyProtection="1">
      <protection locked="0"/>
    </xf>
    <xf numFmtId="168" fontId="17" fillId="12" borderId="34" xfId="0" applyNumberFormat="1" applyFont="1" applyFill="1" applyBorder="1" applyAlignment="1" applyProtection="1">
      <protection locked="0"/>
    </xf>
    <xf numFmtId="1" fontId="17" fillId="12" borderId="39" xfId="0" applyNumberFormat="1" applyFont="1" applyFill="1" applyBorder="1" applyAlignment="1" applyProtection="1">
      <alignment horizontal="center"/>
      <protection locked="0"/>
    </xf>
    <xf numFmtId="165" fontId="17" fillId="12" borderId="79" xfId="0" applyNumberFormat="1" applyFont="1" applyFill="1" applyBorder="1" applyAlignment="1" applyProtection="1">
      <protection locked="0"/>
    </xf>
    <xf numFmtId="165" fontId="17" fillId="12" borderId="25" xfId="0" applyNumberFormat="1" applyFont="1" applyFill="1" applyBorder="1" applyAlignment="1" applyProtection="1">
      <protection locked="0"/>
    </xf>
    <xf numFmtId="3" fontId="17" fillId="12" borderId="39" xfId="0" applyNumberFormat="1" applyFont="1" applyFill="1" applyBorder="1" applyAlignment="1" applyProtection="1">
      <protection locked="0"/>
    </xf>
    <xf numFmtId="165" fontId="17" fillId="12" borderId="46" xfId="0" applyNumberFormat="1" applyFont="1" applyFill="1" applyBorder="1" applyAlignment="1" applyProtection="1">
      <protection locked="0"/>
    </xf>
    <xf numFmtId="165" fontId="17" fillId="12" borderId="0" xfId="0" applyNumberFormat="1" applyFont="1" applyFill="1" applyBorder="1" applyAlignment="1" applyProtection="1">
      <protection locked="0"/>
    </xf>
    <xf numFmtId="3" fontId="17" fillId="12" borderId="27" xfId="0" applyNumberFormat="1" applyFont="1" applyFill="1" applyBorder="1" applyAlignment="1" applyProtection="1">
      <protection locked="0"/>
    </xf>
    <xf numFmtId="165" fontId="17" fillId="12" borderId="72" xfId="0" applyNumberFormat="1" applyFont="1" applyFill="1" applyBorder="1" applyAlignment="1" applyProtection="1">
      <protection locked="0"/>
    </xf>
    <xf numFmtId="165" fontId="17" fillId="12" borderId="23" xfId="0" applyNumberFormat="1" applyFont="1" applyFill="1" applyBorder="1" applyAlignment="1" applyProtection="1">
      <protection locked="0"/>
    </xf>
    <xf numFmtId="165" fontId="17" fillId="12" borderId="152" xfId="0" applyNumberFormat="1" applyFont="1" applyFill="1" applyBorder="1" applyAlignment="1" applyProtection="1">
      <protection locked="0"/>
    </xf>
    <xf numFmtId="165" fontId="17" fillId="12" borderId="103" xfId="0" applyNumberFormat="1" applyFont="1" applyFill="1" applyBorder="1" applyAlignment="1" applyProtection="1">
      <protection locked="0"/>
    </xf>
    <xf numFmtId="165" fontId="17" fillId="12" borderId="140" xfId="0" applyNumberFormat="1" applyFont="1" applyFill="1" applyBorder="1" applyAlignment="1" applyProtection="1">
      <protection locked="0"/>
    </xf>
    <xf numFmtId="3" fontId="17" fillId="12" borderId="142" xfId="0" applyNumberFormat="1" applyFont="1" applyFill="1" applyBorder="1" applyAlignment="1" applyProtection="1">
      <protection locked="0"/>
    </xf>
    <xf numFmtId="165" fontId="17" fillId="12" borderId="162" xfId="0" applyNumberFormat="1" applyFont="1" applyFill="1" applyBorder="1" applyAlignment="1" applyProtection="1">
      <protection locked="0"/>
    </xf>
    <xf numFmtId="3" fontId="17" fillId="12" borderId="61" xfId="0" applyNumberFormat="1" applyFont="1" applyFill="1" applyBorder="1" applyAlignment="1" applyProtection="1">
      <protection locked="0"/>
    </xf>
    <xf numFmtId="3" fontId="17" fillId="12" borderId="94" xfId="0" applyNumberFormat="1" applyFont="1" applyFill="1" applyBorder="1" applyAlignment="1" applyProtection="1">
      <protection locked="0"/>
    </xf>
    <xf numFmtId="3" fontId="17" fillId="12" borderId="31" xfId="0" applyNumberFormat="1" applyFont="1" applyFill="1" applyBorder="1" applyAlignment="1" applyProtection="1">
      <protection locked="0"/>
    </xf>
    <xf numFmtId="3" fontId="17" fillId="12" borderId="124" xfId="0" applyNumberFormat="1" applyFont="1" applyFill="1" applyBorder="1" applyAlignment="1" applyProtection="1">
      <protection locked="0"/>
    </xf>
    <xf numFmtId="166" fontId="17" fillId="12" borderId="91" xfId="0" applyNumberFormat="1" applyFont="1" applyFill="1" applyBorder="1" applyAlignment="1" applyProtection="1">
      <protection locked="0"/>
    </xf>
    <xf numFmtId="166" fontId="17" fillId="12" borderId="27" xfId="0" applyNumberFormat="1" applyFont="1" applyFill="1" applyBorder="1" applyAlignment="1" applyProtection="1">
      <protection locked="0"/>
    </xf>
    <xf numFmtId="166" fontId="17" fillId="12" borderId="142" xfId="0" applyNumberFormat="1" applyFont="1" applyFill="1" applyBorder="1" applyAlignment="1" applyProtection="1">
      <protection locked="0"/>
    </xf>
    <xf numFmtId="166" fontId="17" fillId="12" borderId="19" xfId="0" applyNumberFormat="1" applyFont="1" applyFill="1" applyBorder="1" applyAlignment="1" applyProtection="1">
      <protection locked="0"/>
    </xf>
    <xf numFmtId="166" fontId="17" fillId="12" borderId="154" xfId="0" applyNumberFormat="1" applyFont="1" applyFill="1" applyBorder="1" applyAlignment="1" applyProtection="1">
      <protection locked="0"/>
    </xf>
    <xf numFmtId="166" fontId="17" fillId="12" borderId="12" xfId="0" applyNumberFormat="1" applyFont="1" applyFill="1" applyBorder="1" applyAlignment="1" applyProtection="1">
      <protection locked="0"/>
    </xf>
    <xf numFmtId="166" fontId="17" fillId="12" borderId="157" xfId="0" applyNumberFormat="1" applyFont="1" applyFill="1" applyBorder="1" applyAlignment="1" applyProtection="1">
      <protection locked="0"/>
    </xf>
    <xf numFmtId="0" fontId="17" fillId="12" borderId="184" xfId="0" applyFont="1" applyFill="1" applyBorder="1" applyAlignment="1" applyProtection="1">
      <protection locked="0"/>
    </xf>
    <xf numFmtId="0" fontId="17" fillId="12" borderId="8" xfId="0" applyFont="1" applyFill="1" applyBorder="1" applyAlignment="1" applyProtection="1">
      <protection locked="0"/>
    </xf>
    <xf numFmtId="9" fontId="14" fillId="12" borderId="14" xfId="2" applyFont="1" applyFill="1" applyBorder="1" applyAlignment="1" applyProtection="1">
      <alignment horizontal="right"/>
    </xf>
    <xf numFmtId="3" fontId="14" fillId="0" borderId="23" xfId="0" applyNumberFormat="1" applyFont="1" applyFill="1" applyBorder="1" applyAlignment="1" applyProtection="1">
      <alignment horizontal="right"/>
      <protection locked="0"/>
    </xf>
    <xf numFmtId="3" fontId="14" fillId="0" borderId="23" xfId="0" applyNumberFormat="1" applyFont="1" applyFill="1" applyBorder="1" applyProtection="1">
      <protection locked="0"/>
    </xf>
    <xf numFmtId="3" fontId="14" fillId="0" borderId="42" xfId="0" applyNumberFormat="1" applyFont="1" applyFill="1" applyBorder="1" applyProtection="1">
      <protection locked="0"/>
    </xf>
    <xf numFmtId="9" fontId="14" fillId="12" borderId="30" xfId="2" applyFont="1" applyFill="1" applyBorder="1" applyAlignment="1" applyProtection="1">
      <alignment horizontal="right"/>
    </xf>
    <xf numFmtId="0" fontId="22" fillId="12" borderId="107" xfId="0" applyNumberFormat="1" applyFont="1" applyFill="1" applyBorder="1" applyAlignment="1" applyProtection="1">
      <alignment horizontal="center"/>
    </xf>
    <xf numFmtId="3" fontId="21" fillId="12" borderId="26" xfId="0" applyNumberFormat="1" applyFont="1" applyFill="1" applyBorder="1" applyProtection="1"/>
    <xf numFmtId="3" fontId="21" fillId="12" borderId="24" xfId="0" applyNumberFormat="1" applyFont="1" applyFill="1" applyBorder="1" applyProtection="1"/>
    <xf numFmtId="3" fontId="21" fillId="12" borderId="21" xfId="0" applyNumberFormat="1" applyFont="1" applyFill="1" applyBorder="1" applyProtection="1"/>
    <xf numFmtId="3" fontId="21" fillId="12" borderId="5" xfId="0" applyNumberFormat="1" applyFont="1" applyFill="1" applyBorder="1" applyProtection="1"/>
    <xf numFmtId="3" fontId="21" fillId="12" borderId="22" xfId="0" applyNumberFormat="1" applyFont="1" applyFill="1" applyBorder="1" applyProtection="1"/>
    <xf numFmtId="3" fontId="21" fillId="12" borderId="70" xfId="0" applyNumberFormat="1" applyFont="1" applyFill="1" applyBorder="1" applyProtection="1"/>
    <xf numFmtId="9" fontId="14" fillId="12" borderId="1" xfId="2" applyFont="1" applyFill="1" applyBorder="1" applyAlignment="1" applyProtection="1">
      <alignment horizontal="right"/>
    </xf>
    <xf numFmtId="49" fontId="22" fillId="12" borderId="144" xfId="0" applyNumberFormat="1" applyFont="1" applyFill="1" applyBorder="1" applyAlignment="1" applyProtection="1">
      <alignment horizontal="center"/>
    </xf>
    <xf numFmtId="1" fontId="22" fillId="12" borderId="51" xfId="0" applyNumberFormat="1" applyFont="1" applyFill="1" applyBorder="1" applyAlignment="1" applyProtection="1">
      <alignment horizontal="center" vertical="center"/>
      <protection locked="0"/>
    </xf>
    <xf numFmtId="1" fontId="21" fillId="12" borderId="112" xfId="0" applyNumberFormat="1" applyFont="1" applyFill="1" applyBorder="1" applyAlignment="1" applyProtection="1">
      <alignment horizontal="right" vertical="center" indent="1"/>
    </xf>
    <xf numFmtId="3" fontId="21" fillId="13" borderId="94" xfId="0" applyNumberFormat="1" applyFont="1" applyFill="1" applyBorder="1" applyProtection="1"/>
    <xf numFmtId="3" fontId="21" fillId="13" borderId="151" xfId="0" applyNumberFormat="1" applyFont="1" applyFill="1" applyBorder="1" applyProtection="1"/>
    <xf numFmtId="0" fontId="17" fillId="12" borderId="76" xfId="0" applyFont="1" applyFill="1" applyBorder="1" applyAlignment="1" applyProtection="1">
      <protection locked="0"/>
    </xf>
    <xf numFmtId="0" fontId="17" fillId="12" borderId="63" xfId="0" applyFont="1" applyFill="1" applyBorder="1" applyAlignment="1" applyProtection="1">
      <alignment horizontal="center" vertical="center"/>
    </xf>
    <xf numFmtId="165" fontId="17" fillId="12" borderId="118" xfId="0" applyNumberFormat="1" applyFont="1" applyFill="1" applyBorder="1" applyAlignment="1" applyProtection="1">
      <protection locked="0"/>
    </xf>
    <xf numFmtId="165" fontId="17" fillId="12" borderId="119" xfId="0" applyNumberFormat="1" applyFont="1" applyFill="1" applyBorder="1" applyAlignment="1" applyProtection="1">
      <protection locked="0"/>
    </xf>
    <xf numFmtId="165" fontId="17" fillId="12" borderId="199" xfId="0" applyNumberFormat="1" applyFont="1" applyFill="1" applyBorder="1" applyAlignment="1" applyProtection="1">
      <protection locked="0"/>
    </xf>
    <xf numFmtId="0" fontId="4" fillId="12" borderId="92" xfId="0" applyFont="1" applyFill="1" applyBorder="1" applyAlignment="1" applyProtection="1">
      <alignment horizontal="center" vertical="center" wrapText="1"/>
    </xf>
    <xf numFmtId="0" fontId="12" fillId="12" borderId="43" xfId="0" applyFont="1" applyFill="1" applyBorder="1" applyAlignment="1" applyProtection="1">
      <alignment horizontal="center"/>
    </xf>
    <xf numFmtId="0" fontId="21" fillId="12" borderId="75" xfId="4" applyFont="1" applyFill="1" applyBorder="1" applyProtection="1"/>
    <xf numFmtId="4" fontId="21" fillId="12" borderId="75" xfId="4" applyNumberFormat="1" applyFont="1" applyFill="1" applyBorder="1" applyProtection="1"/>
    <xf numFmtId="4" fontId="21" fillId="12" borderId="113" xfId="4" applyNumberFormat="1" applyFont="1" applyFill="1" applyBorder="1" applyProtection="1"/>
    <xf numFmtId="4" fontId="12" fillId="0" borderId="213" xfId="4" applyNumberFormat="1" applyFont="1" applyBorder="1" applyProtection="1">
      <protection locked="0"/>
    </xf>
    <xf numFmtId="4" fontId="12" fillId="0" borderId="126" xfId="4" applyNumberFormat="1" applyFont="1" applyBorder="1" applyProtection="1">
      <protection locked="0"/>
    </xf>
    <xf numFmtId="4" fontId="12" fillId="0" borderId="214" xfId="4" applyNumberFormat="1" applyFont="1" applyBorder="1" applyProtection="1">
      <protection locked="0"/>
    </xf>
    <xf numFmtId="4" fontId="12" fillId="0" borderId="187" xfId="4" applyNumberFormat="1" applyFont="1" applyBorder="1" applyProtection="1">
      <protection locked="0"/>
    </xf>
    <xf numFmtId="4" fontId="12" fillId="0" borderId="58" xfId="4" applyNumberFormat="1" applyFont="1" applyBorder="1" applyProtection="1">
      <protection locked="0"/>
    </xf>
    <xf numFmtId="4" fontId="12" fillId="12" borderId="55" xfId="4" applyNumberFormat="1" applyFont="1" applyFill="1" applyBorder="1" applyProtection="1">
      <protection locked="0"/>
    </xf>
    <xf numFmtId="4" fontId="12" fillId="12" borderId="114" xfId="4" applyNumberFormat="1" applyFont="1" applyFill="1" applyBorder="1" applyProtection="1">
      <protection locked="0"/>
    </xf>
    <xf numFmtId="4" fontId="12" fillId="12" borderId="79" xfId="4" applyNumberFormat="1" applyFont="1" applyFill="1" applyBorder="1" applyProtection="1">
      <protection locked="0"/>
    </xf>
    <xf numFmtId="4" fontId="12" fillId="12" borderId="33" xfId="4" applyNumberFormat="1" applyFont="1" applyFill="1" applyBorder="1" applyProtection="1">
      <protection locked="0"/>
    </xf>
    <xf numFmtId="4" fontId="12" fillId="12" borderId="102" xfId="4" applyNumberFormat="1" applyFont="1" applyFill="1" applyBorder="1" applyProtection="1">
      <protection locked="0"/>
    </xf>
    <xf numFmtId="4" fontId="12" fillId="12" borderId="140" xfId="4" applyNumberFormat="1" applyFont="1" applyFill="1" applyBorder="1" applyProtection="1">
      <protection locked="0"/>
    </xf>
    <xf numFmtId="172" fontId="12" fillId="0" borderId="57" xfId="4" applyNumberFormat="1" applyFont="1" applyBorder="1" applyProtection="1">
      <protection locked="0"/>
    </xf>
    <xf numFmtId="4" fontId="12" fillId="12" borderId="162" xfId="4" applyNumberFormat="1" applyFont="1" applyFill="1" applyBorder="1" applyAlignment="1" applyProtection="1">
      <alignment horizontal="center"/>
      <protection locked="0"/>
    </xf>
    <xf numFmtId="4" fontId="12" fillId="12" borderId="126" xfId="4" applyNumberFormat="1" applyFont="1" applyFill="1" applyBorder="1" applyAlignment="1" applyProtection="1">
      <alignment horizontal="center"/>
      <protection locked="0"/>
    </xf>
    <xf numFmtId="4" fontId="12" fillId="12" borderId="88" xfId="4" applyNumberFormat="1" applyFont="1" applyFill="1" applyBorder="1" applyAlignment="1" applyProtection="1">
      <alignment horizontal="center"/>
      <protection locked="0"/>
    </xf>
    <xf numFmtId="4" fontId="12" fillId="12" borderId="7" xfId="4" applyNumberFormat="1" applyFont="1" applyFill="1" applyBorder="1" applyAlignment="1" applyProtection="1">
      <alignment horizontal="center"/>
      <protection locked="0"/>
    </xf>
    <xf numFmtId="4" fontId="12" fillId="12" borderId="114" xfId="4" applyNumberFormat="1" applyFont="1" applyFill="1" applyBorder="1" applyAlignment="1" applyProtection="1">
      <alignment horizontal="center"/>
      <protection locked="0"/>
    </xf>
    <xf numFmtId="4" fontId="12" fillId="0" borderId="59" xfId="4" applyNumberFormat="1" applyFont="1" applyBorder="1" applyProtection="1">
      <protection locked="0"/>
    </xf>
    <xf numFmtId="4" fontId="21" fillId="12" borderId="7" xfId="4" applyNumberFormat="1" applyFont="1" applyFill="1" applyBorder="1" applyProtection="1"/>
    <xf numFmtId="4" fontId="12" fillId="12" borderId="39" xfId="4" applyNumberFormat="1" applyFont="1" applyFill="1" applyBorder="1" applyProtection="1">
      <protection locked="0"/>
    </xf>
    <xf numFmtId="1" fontId="12" fillId="0" borderId="33" xfId="4" applyNumberFormat="1" applyFont="1" applyBorder="1" applyProtection="1">
      <protection locked="0"/>
    </xf>
    <xf numFmtId="1" fontId="12" fillId="0" borderId="34" xfId="4" applyNumberFormat="1" applyFont="1" applyBorder="1" applyProtection="1">
      <protection locked="0"/>
    </xf>
    <xf numFmtId="1" fontId="12" fillId="0" borderId="39" xfId="4" applyNumberFormat="1" applyFont="1" applyBorder="1" applyProtection="1">
      <protection locked="0"/>
    </xf>
    <xf numFmtId="4" fontId="3" fillId="12" borderId="55" xfId="4" applyNumberFormat="1" applyFont="1" applyFill="1" applyBorder="1" applyProtection="1">
      <protection locked="0"/>
    </xf>
    <xf numFmtId="0" fontId="22" fillId="12" borderId="0" xfId="0" applyFont="1" applyFill="1" applyBorder="1" applyAlignment="1" applyProtection="1">
      <alignment horizontal="center" vertical="center"/>
    </xf>
    <xf numFmtId="1" fontId="21" fillId="12" borderId="45" xfId="0" applyNumberFormat="1" applyFont="1" applyFill="1" applyBorder="1" applyAlignment="1" applyProtection="1">
      <alignment horizontal="right" vertical="center" indent="1"/>
    </xf>
    <xf numFmtId="0" fontId="26" fillId="12" borderId="68" xfId="0" applyFont="1" applyFill="1" applyBorder="1" applyAlignment="1" applyProtection="1">
      <alignment horizontal="left" vertical="center" indent="1"/>
    </xf>
    <xf numFmtId="0" fontId="26" fillId="12" borderId="117" xfId="0" applyFont="1" applyFill="1" applyBorder="1" applyAlignment="1" applyProtection="1">
      <alignment horizontal="left" vertical="center" indent="1"/>
    </xf>
    <xf numFmtId="0" fontId="17" fillId="12" borderId="50" xfId="0" applyFont="1" applyFill="1" applyBorder="1" applyAlignment="1" applyProtection="1">
      <alignment horizontal="right" vertical="center"/>
    </xf>
    <xf numFmtId="0" fontId="22" fillId="12" borderId="68" xfId="0" applyFont="1" applyFill="1" applyBorder="1" applyAlignment="1">
      <alignment horizontal="left" vertical="center"/>
    </xf>
    <xf numFmtId="0" fontId="21" fillId="12" borderId="164" xfId="0" applyFont="1" applyFill="1" applyBorder="1" applyAlignment="1">
      <alignment horizontal="center" vertical="center" wrapText="1"/>
    </xf>
    <xf numFmtId="0" fontId="2" fillId="12" borderId="164" xfId="0" quotePrefix="1" applyFont="1" applyFill="1" applyBorder="1" applyAlignment="1">
      <alignment horizontal="center" vertical="top" wrapText="1"/>
    </xf>
    <xf numFmtId="0" fontId="2" fillId="12" borderId="7" xfId="0" applyFont="1" applyFill="1" applyBorder="1" applyAlignment="1">
      <alignment horizontal="left" vertical="top" wrapText="1"/>
    </xf>
    <xf numFmtId="0" fontId="2" fillId="12" borderId="7" xfId="0" applyFont="1" applyFill="1" applyBorder="1" applyAlignment="1">
      <alignment vertical="top" wrapText="1"/>
    </xf>
    <xf numFmtId="0" fontId="2" fillId="12" borderId="2" xfId="0" applyFont="1" applyFill="1" applyBorder="1" applyAlignment="1">
      <alignment vertical="top" wrapText="1"/>
    </xf>
    <xf numFmtId="0" fontId="21" fillId="12" borderId="191" xfId="0" applyFont="1" applyFill="1" applyBorder="1" applyAlignment="1">
      <alignment vertical="center"/>
    </xf>
    <xf numFmtId="0" fontId="21" fillId="12" borderId="68" xfId="0" applyFont="1" applyFill="1" applyBorder="1" applyAlignment="1">
      <alignment horizontal="left" vertical="center"/>
    </xf>
    <xf numFmtId="2" fontId="17" fillId="60" borderId="0" xfId="0" applyNumberFormat="1" applyFont="1" applyFill="1" applyBorder="1" applyAlignment="1" applyProtection="1">
      <alignment vertical="center"/>
    </xf>
    <xf numFmtId="0" fontId="22" fillId="12" borderId="104" xfId="0" applyFont="1" applyFill="1" applyBorder="1" applyAlignment="1" applyProtection="1">
      <alignment horizontal="left" vertical="center" indent="1"/>
    </xf>
    <xf numFmtId="0" fontId="22" fillId="12" borderId="0" xfId="0" applyFont="1" applyFill="1" applyBorder="1" applyAlignment="1" applyProtection="1">
      <alignment vertical="center"/>
    </xf>
    <xf numFmtId="0" fontId="22" fillId="12" borderId="0" xfId="0" applyFont="1" applyFill="1" applyBorder="1" applyAlignment="1" applyProtection="1">
      <alignment horizontal="left" vertical="center" indent="1"/>
    </xf>
    <xf numFmtId="38" fontId="17" fillId="12" borderId="219" xfId="0" applyNumberFormat="1" applyFont="1" applyFill="1" applyBorder="1" applyAlignment="1" applyProtection="1">
      <alignment horizontal="right"/>
    </xf>
    <xf numFmtId="0" fontId="22" fillId="61" borderId="54" xfId="0" applyFont="1" applyFill="1" applyBorder="1" applyAlignment="1">
      <alignment horizontal="left" vertical="top" wrapText="1"/>
    </xf>
    <xf numFmtId="0" fontId="22" fillId="61" borderId="48" xfId="0" applyFont="1" applyFill="1" applyBorder="1" applyAlignment="1">
      <alignment horizontal="left" vertical="top" wrapText="1"/>
    </xf>
    <xf numFmtId="0" fontId="22" fillId="61" borderId="59" xfId="0" applyFont="1" applyFill="1" applyBorder="1" applyAlignment="1">
      <alignment horizontal="left" vertical="top" wrapText="1"/>
    </xf>
    <xf numFmtId="0" fontId="22" fillId="61" borderId="0" xfId="0" applyFont="1" applyFill="1" applyBorder="1" applyAlignment="1">
      <alignment horizontal="left" vertical="top" wrapText="1"/>
    </xf>
    <xf numFmtId="0" fontId="22" fillId="61" borderId="50" xfId="0" applyFont="1" applyFill="1" applyBorder="1" applyAlignment="1">
      <alignment horizontal="left" vertical="top" wrapText="1"/>
    </xf>
    <xf numFmtId="3" fontId="14" fillId="12" borderId="65" xfId="0" applyNumberFormat="1" applyFont="1" applyFill="1" applyBorder="1" applyAlignment="1" applyProtection="1">
      <alignment horizontal="right"/>
    </xf>
    <xf numFmtId="3" fontId="14" fillId="12" borderId="22" xfId="0" applyNumberFormat="1" applyFont="1" applyFill="1" applyBorder="1" applyAlignment="1" applyProtection="1">
      <alignment horizontal="right"/>
    </xf>
    <xf numFmtId="3" fontId="14" fillId="12" borderId="9" xfId="0" applyNumberFormat="1" applyFont="1" applyFill="1" applyBorder="1" applyAlignment="1" applyProtection="1">
      <alignment horizontal="right"/>
    </xf>
    <xf numFmtId="3" fontId="14" fillId="12" borderId="8" xfId="0" applyNumberFormat="1" applyFont="1" applyFill="1" applyBorder="1" applyAlignment="1" applyProtection="1">
      <alignment horizontal="right"/>
    </xf>
    <xf numFmtId="0" fontId="22" fillId="12" borderId="57" xfId="0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Protection="1">
      <protection locked="0"/>
    </xf>
    <xf numFmtId="49" fontId="15" fillId="0" borderId="0" xfId="0" applyNumberFormat="1" applyFont="1" applyFill="1" applyBorder="1" applyAlignment="1" applyProtection="1">
      <alignment horizontal="left"/>
      <protection locked="0" hidden="1"/>
    </xf>
    <xf numFmtId="0" fontId="17" fillId="0" borderId="0" xfId="0" applyFont="1" applyFill="1" applyBorder="1" applyAlignment="1" applyProtection="1">
      <alignment vertical="center"/>
      <protection locked="0" hidden="1"/>
    </xf>
    <xf numFmtId="0" fontId="34" fillId="0" borderId="55" xfId="0" applyFont="1" applyFill="1" applyBorder="1" applyProtection="1">
      <protection locked="0" hidden="1"/>
    </xf>
    <xf numFmtId="0" fontId="34" fillId="0" borderId="56" xfId="0" applyFont="1" applyFill="1" applyBorder="1" applyProtection="1">
      <protection locked="0" hidden="1"/>
    </xf>
    <xf numFmtId="0" fontId="34" fillId="0" borderId="57" xfId="0" applyFont="1" applyFill="1" applyBorder="1" applyProtection="1">
      <protection locked="0" hidden="1"/>
    </xf>
    <xf numFmtId="0" fontId="34" fillId="0" borderId="0" xfId="0" applyFont="1" applyFill="1" applyBorder="1" applyProtection="1">
      <protection locked="0" hidden="1"/>
    </xf>
    <xf numFmtId="0" fontId="24" fillId="0" borderId="0" xfId="0" applyFont="1" applyFill="1" applyBorder="1" applyProtection="1">
      <protection locked="0" hidden="1"/>
    </xf>
    <xf numFmtId="0" fontId="24" fillId="0" borderId="0" xfId="0" applyFont="1" applyFill="1" applyBorder="1" applyAlignment="1" applyProtection="1">
      <alignment vertical="center"/>
      <protection locked="0" hidden="1"/>
    </xf>
    <xf numFmtId="0" fontId="34" fillId="4" borderId="46" xfId="0" applyFont="1" applyFill="1" applyBorder="1" applyProtection="1">
      <protection locked="0" hidden="1"/>
    </xf>
    <xf numFmtId="0" fontId="34" fillId="5" borderId="0" xfId="0" applyFont="1" applyFill="1" applyBorder="1" applyProtection="1">
      <protection locked="0" hidden="1"/>
    </xf>
    <xf numFmtId="0" fontId="34" fillId="6" borderId="0" xfId="0" applyFont="1" applyFill="1" applyBorder="1" applyProtection="1">
      <protection locked="0" hidden="1"/>
    </xf>
    <xf numFmtId="0" fontId="34" fillId="7" borderId="0" xfId="0" applyFont="1" applyFill="1" applyBorder="1" applyProtection="1">
      <protection locked="0" hidden="1"/>
    </xf>
    <xf numFmtId="0" fontId="34" fillId="8" borderId="0" xfId="0" applyFont="1" applyFill="1" applyBorder="1" applyProtection="1">
      <protection locked="0" hidden="1"/>
    </xf>
    <xf numFmtId="0" fontId="34" fillId="9" borderId="0" xfId="0" applyFont="1" applyFill="1" applyBorder="1" applyProtection="1">
      <protection locked="0" hidden="1"/>
    </xf>
    <xf numFmtId="0" fontId="34" fillId="10" borderId="0" xfId="0" applyFont="1" applyFill="1" applyBorder="1" applyProtection="1">
      <protection locked="0" hidden="1"/>
    </xf>
    <xf numFmtId="0" fontId="34" fillId="11" borderId="0" xfId="0" applyFont="1" applyFill="1" applyBorder="1" applyProtection="1">
      <protection locked="0" hidden="1"/>
    </xf>
    <xf numFmtId="0" fontId="34" fillId="2" borderId="0" xfId="0" applyFont="1" applyFill="1" applyBorder="1" applyProtection="1">
      <protection locked="0" hidden="1"/>
    </xf>
    <xf numFmtId="0" fontId="34" fillId="2" borderId="48" xfId="0" applyFont="1" applyFill="1" applyBorder="1" applyProtection="1">
      <protection locked="0" hidden="1"/>
    </xf>
    <xf numFmtId="49" fontId="15" fillId="0" borderId="0" xfId="0" quotePrefix="1" applyNumberFormat="1" applyFont="1" applyFill="1" applyBorder="1" applyAlignment="1" applyProtection="1">
      <alignment horizontal="left"/>
      <protection locked="0" hidden="1"/>
    </xf>
    <xf numFmtId="0" fontId="17" fillId="0" borderId="0" xfId="0" applyFont="1" applyFill="1" applyBorder="1" applyProtection="1">
      <protection locked="0" hidden="1"/>
    </xf>
    <xf numFmtId="0" fontId="34" fillId="0" borderId="58" xfId="0" applyFont="1" applyFill="1" applyBorder="1" applyProtection="1">
      <protection locked="0" hidden="1"/>
    </xf>
    <xf numFmtId="0" fontId="34" fillId="0" borderId="0" xfId="0" applyFont="1" applyFill="1" applyBorder="1" applyAlignment="1" applyProtection="1">
      <alignment vertical="center"/>
      <protection locked="0" hidden="1"/>
    </xf>
    <xf numFmtId="0" fontId="34" fillId="10" borderId="0" xfId="0" applyFont="1" applyFill="1" applyBorder="1" applyAlignment="1" applyProtection="1">
      <alignment vertical="center"/>
      <protection locked="0" hidden="1"/>
    </xf>
    <xf numFmtId="0" fontId="34" fillId="2" borderId="59" xfId="0" applyFont="1" applyFill="1" applyBorder="1" applyProtection="1">
      <protection locked="0" hidden="1"/>
    </xf>
    <xf numFmtId="0" fontId="34" fillId="4" borderId="46" xfId="0" applyFont="1" applyFill="1" applyBorder="1" applyAlignment="1" applyProtection="1">
      <alignment vertical="center"/>
      <protection locked="0" hidden="1"/>
    </xf>
    <xf numFmtId="0" fontId="34" fillId="5" borderId="0" xfId="0" applyFont="1" applyFill="1" applyBorder="1" applyAlignment="1" applyProtection="1">
      <alignment vertical="center"/>
      <protection locked="0" hidden="1"/>
    </xf>
    <xf numFmtId="0" fontId="34" fillId="2" borderId="0" xfId="0" applyFont="1" applyFill="1" applyBorder="1" applyAlignment="1" applyProtection="1">
      <alignment vertical="center"/>
      <protection locked="0" hidden="1"/>
    </xf>
    <xf numFmtId="49" fontId="15" fillId="0" borderId="0" xfId="0" applyNumberFormat="1" applyFont="1" applyBorder="1" applyAlignment="1" applyProtection="1">
      <alignment horizontal="left"/>
      <protection locked="0" hidden="1"/>
    </xf>
    <xf numFmtId="0" fontId="21" fillId="13" borderId="0" xfId="0" applyFont="1" applyFill="1" applyBorder="1" applyAlignment="1" applyProtection="1">
      <alignment vertical="center"/>
      <protection locked="0" hidden="1"/>
    </xf>
    <xf numFmtId="0" fontId="17" fillId="13" borderId="0" xfId="0" applyFont="1" applyFill="1" applyBorder="1" applyAlignment="1" applyProtection="1">
      <alignment vertical="center"/>
      <protection locked="0" hidden="1"/>
    </xf>
    <xf numFmtId="0" fontId="34" fillId="13" borderId="46" xfId="0" applyFont="1" applyFill="1" applyBorder="1" applyProtection="1">
      <protection locked="0" hidden="1"/>
    </xf>
    <xf numFmtId="0" fontId="34" fillId="13" borderId="0" xfId="0" applyFont="1" applyFill="1" applyBorder="1" applyProtection="1">
      <protection locked="0" hidden="1"/>
    </xf>
    <xf numFmtId="0" fontId="34" fillId="13" borderId="0" xfId="0" applyFont="1" applyFill="1" applyBorder="1" applyAlignment="1" applyProtection="1">
      <alignment vertical="center"/>
      <protection locked="0" hidden="1"/>
    </xf>
    <xf numFmtId="0" fontId="34" fillId="13" borderId="48" xfId="0" applyFont="1" applyFill="1" applyBorder="1" applyAlignment="1" applyProtection="1">
      <alignment vertical="center"/>
      <protection locked="0" hidden="1"/>
    </xf>
    <xf numFmtId="0" fontId="24" fillId="13" borderId="0" xfId="0" applyFont="1" applyFill="1" applyBorder="1" applyAlignment="1" applyProtection="1">
      <alignment vertical="center"/>
      <protection locked="0" hidden="1"/>
    </xf>
    <xf numFmtId="0" fontId="24" fillId="13" borderId="0" xfId="0" applyFont="1" applyFill="1" applyBorder="1" applyProtection="1">
      <protection locked="0" hidden="1"/>
    </xf>
    <xf numFmtId="0" fontId="17" fillId="13" borderId="0" xfId="0" applyFont="1" applyFill="1" applyBorder="1" applyProtection="1">
      <protection locked="0" hidden="1"/>
    </xf>
    <xf numFmtId="1" fontId="15" fillId="0" borderId="123" xfId="0" applyNumberFormat="1" applyFont="1" applyFill="1" applyBorder="1" applyAlignment="1" applyProtection="1">
      <alignment wrapText="1"/>
      <protection locked="0" hidden="1"/>
    </xf>
    <xf numFmtId="0" fontId="17" fillId="0" borderId="95" xfId="0" applyFont="1" applyFill="1" applyBorder="1" applyProtection="1">
      <protection locked="0" hidden="1"/>
    </xf>
    <xf numFmtId="0" fontId="34" fillId="0" borderId="48" xfId="0" applyFont="1" applyFill="1" applyBorder="1" applyProtection="1">
      <protection locked="0" hidden="1"/>
    </xf>
    <xf numFmtId="1" fontId="15" fillId="0" borderId="119" xfId="0" applyNumberFormat="1" applyFont="1" applyFill="1" applyBorder="1" applyAlignment="1" applyProtection="1">
      <alignment horizontal="right"/>
      <protection locked="0" hidden="1"/>
    </xf>
    <xf numFmtId="1" fontId="15" fillId="0" borderId="0" xfId="0" applyNumberFormat="1" applyFont="1" applyFill="1" applyBorder="1" applyAlignment="1" applyProtection="1">
      <alignment horizontal="right"/>
      <protection locked="0" hidden="1"/>
    </xf>
    <xf numFmtId="0" fontId="15" fillId="13" borderId="0" xfId="0" applyFont="1" applyFill="1" applyBorder="1" applyProtection="1">
      <protection locked="0" hidden="1"/>
    </xf>
    <xf numFmtId="0" fontId="34" fillId="13" borderId="46" xfId="0" applyFont="1" applyFill="1" applyBorder="1" applyAlignment="1" applyProtection="1">
      <alignment vertical="center"/>
      <protection locked="0" hidden="1"/>
    </xf>
    <xf numFmtId="0" fontId="34" fillId="13" borderId="48" xfId="0" applyFont="1" applyFill="1" applyBorder="1" applyProtection="1">
      <protection locked="0" hidden="1"/>
    </xf>
    <xf numFmtId="0" fontId="34" fillId="13" borderId="0" xfId="0" applyFont="1" applyFill="1" applyProtection="1">
      <protection locked="0" hidden="1"/>
    </xf>
    <xf numFmtId="0" fontId="24" fillId="13" borderId="0" xfId="0" applyFont="1" applyFill="1" applyProtection="1">
      <protection locked="0" hidden="1"/>
    </xf>
    <xf numFmtId="0" fontId="34" fillId="13" borderId="58" xfId="0" applyFont="1" applyFill="1" applyBorder="1" applyProtection="1">
      <protection locked="0" hidden="1"/>
    </xf>
    <xf numFmtId="0" fontId="34" fillId="13" borderId="0" xfId="0" applyFont="1" applyFill="1" applyAlignment="1" applyProtection="1">
      <alignment vertical="center"/>
      <protection locked="0" hidden="1"/>
    </xf>
    <xf numFmtId="0" fontId="24" fillId="13" borderId="0" xfId="0" applyFont="1" applyFill="1" applyAlignment="1" applyProtection="1">
      <alignment vertical="center"/>
      <protection locked="0" hidden="1"/>
    </xf>
    <xf numFmtId="14" fontId="15" fillId="0" borderId="123" xfId="0" applyNumberFormat="1" applyFont="1" applyFill="1" applyBorder="1" applyAlignment="1" applyProtection="1">
      <alignment horizontal="left"/>
      <protection locked="0" hidden="1"/>
    </xf>
    <xf numFmtId="14" fontId="15" fillId="0" borderId="35" xfId="0" applyNumberFormat="1" applyFont="1" applyFill="1" applyBorder="1" applyAlignment="1" applyProtection="1">
      <alignment horizontal="left" vertical="center"/>
      <protection locked="0" hidden="1"/>
    </xf>
    <xf numFmtId="14" fontId="15" fillId="0" borderId="0" xfId="0" applyNumberFormat="1" applyFont="1" applyFill="1" applyBorder="1" applyAlignment="1" applyProtection="1">
      <alignment horizontal="left"/>
      <protection locked="0" hidden="1"/>
    </xf>
    <xf numFmtId="0" fontId="34" fillId="0" borderId="0" xfId="0" applyFont="1" applyProtection="1">
      <protection locked="0" hidden="1"/>
    </xf>
    <xf numFmtId="0" fontId="24" fillId="0" borderId="0" xfId="0" applyFont="1" applyProtection="1">
      <protection locked="0" hidden="1"/>
    </xf>
    <xf numFmtId="0" fontId="15" fillId="0" borderId="14" xfId="0" applyFont="1" applyFill="1" applyBorder="1" applyAlignment="1" applyProtection="1">
      <alignment horizontal="left"/>
      <protection locked="0" hidden="1"/>
    </xf>
    <xf numFmtId="14" fontId="15" fillId="0" borderId="0" xfId="0" applyNumberFormat="1" applyFont="1" applyFill="1" applyBorder="1" applyAlignment="1" applyProtection="1">
      <alignment horizontal="left" vertical="center"/>
      <protection locked="0" hidden="1"/>
    </xf>
    <xf numFmtId="0" fontId="15" fillId="0" borderId="14" xfId="0" applyNumberFormat="1" applyFont="1" applyFill="1" applyBorder="1" applyAlignment="1" applyProtection="1">
      <alignment horizontal="left"/>
      <protection locked="0" hidden="1"/>
    </xf>
    <xf numFmtId="14" fontId="15" fillId="0" borderId="12" xfId="0" applyNumberFormat="1" applyFont="1" applyFill="1" applyBorder="1" applyAlignment="1" applyProtection="1">
      <alignment horizontal="left"/>
      <protection locked="0" hidden="1"/>
    </xf>
    <xf numFmtId="0" fontId="20" fillId="0" borderId="58" xfId="0" applyFont="1" applyFill="1" applyBorder="1" applyProtection="1">
      <protection locked="0" hidden="1"/>
    </xf>
    <xf numFmtId="0" fontId="20" fillId="0" borderId="67" xfId="0" applyFont="1" applyFill="1" applyBorder="1" applyAlignment="1" applyProtection="1">
      <alignment horizontal="left"/>
      <protection locked="0" hidden="1"/>
    </xf>
    <xf numFmtId="0" fontId="20" fillId="0" borderId="0" xfId="0" applyFont="1" applyFill="1" applyBorder="1" applyAlignment="1" applyProtection="1">
      <alignment horizontal="left"/>
      <protection locked="0" hidden="1"/>
    </xf>
    <xf numFmtId="0" fontId="15" fillId="0" borderId="123" xfId="0" applyFont="1" applyFill="1" applyBorder="1" applyProtection="1">
      <protection locked="0" hidden="1"/>
    </xf>
    <xf numFmtId="0" fontId="15" fillId="0" borderId="35" xfId="0" applyFont="1" applyFill="1" applyBorder="1" applyAlignment="1" applyProtection="1">
      <alignment horizontal="left"/>
      <protection locked="0" hidden="1"/>
    </xf>
    <xf numFmtId="0" fontId="15" fillId="0" borderId="0" xfId="0" applyFont="1" applyFill="1" applyBorder="1" applyAlignment="1" applyProtection="1">
      <alignment horizontal="left"/>
      <protection locked="0" hidden="1"/>
    </xf>
    <xf numFmtId="0" fontId="15" fillId="0" borderId="14" xfId="0" applyFont="1" applyFill="1" applyBorder="1" applyAlignment="1" applyProtection="1">
      <alignment vertical="center" wrapText="1"/>
      <protection locked="0" hidden="1"/>
    </xf>
    <xf numFmtId="0" fontId="15" fillId="0" borderId="12" xfId="0" applyFont="1" applyFill="1" applyBorder="1" applyAlignment="1" applyProtection="1">
      <alignment horizontal="left" vertical="center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34" fillId="4" borderId="53" xfId="0" applyFont="1" applyFill="1" applyBorder="1" applyProtection="1">
      <protection locked="0" hidden="1"/>
    </xf>
    <xf numFmtId="0" fontId="34" fillId="5" borderId="58" xfId="0" applyFont="1" applyFill="1" applyBorder="1" applyProtection="1">
      <protection locked="0" hidden="1"/>
    </xf>
    <xf numFmtId="0" fontId="34" fillId="0" borderId="59" xfId="0" applyFont="1" applyFill="1" applyBorder="1" applyProtection="1">
      <protection locked="0" hidden="1"/>
    </xf>
    <xf numFmtId="0" fontId="17" fillId="0" borderId="0" xfId="0" applyFont="1" applyFill="1" applyBorder="1" applyAlignment="1" applyProtection="1">
      <alignment vertical="top"/>
      <protection locked="0" hidden="1"/>
    </xf>
    <xf numFmtId="0" fontId="15" fillId="0" borderId="125" xfId="0" applyFont="1" applyFill="1" applyBorder="1" applyAlignment="1" applyProtection="1">
      <alignment horizontal="left"/>
      <protection locked="0" hidden="1"/>
    </xf>
    <xf numFmtId="0" fontId="15" fillId="0" borderId="32" xfId="0" applyFont="1" applyFill="1" applyBorder="1" applyAlignment="1" applyProtection="1">
      <alignment horizontal="left"/>
      <protection locked="0" hidden="1"/>
    </xf>
    <xf numFmtId="0" fontId="15" fillId="0" borderId="14" xfId="0" quotePrefix="1" applyFont="1" applyFill="1" applyBorder="1" applyProtection="1">
      <protection locked="0" hidden="1"/>
    </xf>
    <xf numFmtId="0" fontId="15" fillId="0" borderId="12" xfId="0" quotePrefix="1" applyFont="1" applyFill="1" applyBorder="1" applyAlignment="1" applyProtection="1">
      <alignment horizontal="left"/>
      <protection locked="0" hidden="1"/>
    </xf>
    <xf numFmtId="0" fontId="15" fillId="0" borderId="0" xfId="0" quotePrefix="1" applyFont="1" applyFill="1" applyBorder="1" applyAlignment="1" applyProtection="1">
      <alignment horizontal="left"/>
      <protection locked="0" hidden="1"/>
    </xf>
    <xf numFmtId="0" fontId="34" fillId="0" borderId="0" xfId="0" applyFont="1" applyAlignment="1" applyProtection="1">
      <alignment vertical="center"/>
      <protection locked="0" hidden="1"/>
    </xf>
    <xf numFmtId="0" fontId="17" fillId="12" borderId="0" xfId="0" applyFont="1" applyFill="1" applyBorder="1" applyProtection="1">
      <protection locked="0" hidden="1"/>
    </xf>
    <xf numFmtId="0" fontId="17" fillId="0" borderId="45" xfId="0" applyFont="1" applyFill="1" applyBorder="1" applyProtection="1">
      <protection locked="0" hidden="1"/>
    </xf>
    <xf numFmtId="0" fontId="15" fillId="13" borderId="0" xfId="0" applyFont="1" applyFill="1" applyBorder="1" applyAlignment="1" applyProtection="1">
      <alignment horizontal="left"/>
      <protection locked="0" hidden="1"/>
    </xf>
    <xf numFmtId="0" fontId="33" fillId="13" borderId="0" xfId="0" applyFont="1" applyFill="1" applyBorder="1" applyProtection="1">
      <protection locked="0" hidden="1"/>
    </xf>
    <xf numFmtId="0" fontId="28" fillId="13" borderId="0" xfId="0" applyFont="1" applyFill="1" applyBorder="1" applyProtection="1">
      <protection locked="0" hidden="1"/>
    </xf>
    <xf numFmtId="0" fontId="15" fillId="0" borderId="40" xfId="0" applyFont="1" applyFill="1" applyBorder="1" applyAlignment="1" applyProtection="1">
      <alignment horizontal="left"/>
      <protection locked="0" hidden="1"/>
    </xf>
    <xf numFmtId="0" fontId="15" fillId="0" borderId="35" xfId="0" applyNumberFormat="1" applyFont="1" applyFill="1" applyBorder="1" applyAlignment="1" applyProtection="1">
      <alignment horizontal="left" wrapText="1"/>
      <protection locked="0" hidden="1"/>
    </xf>
    <xf numFmtId="0" fontId="15" fillId="0" borderId="0" xfId="0" applyNumberFormat="1" applyFont="1" applyFill="1" applyBorder="1" applyAlignment="1" applyProtection="1">
      <alignment horizontal="left" wrapText="1"/>
      <protection locked="0" hidden="1"/>
    </xf>
    <xf numFmtId="0" fontId="33" fillId="0" borderId="0" xfId="0" applyFont="1" applyFill="1" applyBorder="1" applyProtection="1">
      <protection locked="0" hidden="1"/>
    </xf>
    <xf numFmtId="0" fontId="28" fillId="0" borderId="0" xfId="0" applyFont="1" applyFill="1" applyBorder="1" applyProtection="1">
      <protection locked="0" hidden="1"/>
    </xf>
    <xf numFmtId="14" fontId="15" fillId="0" borderId="12" xfId="0" quotePrefix="1" applyNumberFormat="1" applyFont="1" applyFill="1" applyBorder="1" applyAlignment="1" applyProtection="1">
      <alignment horizontal="left" vertical="center"/>
      <protection locked="0" hidden="1"/>
    </xf>
    <xf numFmtId="14" fontId="15" fillId="0" borderId="0" xfId="0" quotePrefix="1" applyNumberFormat="1" applyFont="1" applyFill="1" applyBorder="1" applyAlignment="1" applyProtection="1">
      <alignment horizontal="left" vertical="center"/>
      <protection locked="0" hidden="1"/>
    </xf>
    <xf numFmtId="0" fontId="13" fillId="0" borderId="0" xfId="0" applyFont="1" applyFill="1" applyBorder="1" applyProtection="1">
      <protection locked="0" hidden="1"/>
    </xf>
    <xf numFmtId="49" fontId="7" fillId="0" borderId="12" xfId="0" applyNumberFormat="1" applyFont="1" applyFill="1" applyBorder="1" applyAlignment="1" applyProtection="1">
      <alignment horizontal="left" wrapText="1"/>
      <protection locked="0" hidden="1"/>
    </xf>
    <xf numFmtId="49" fontId="7" fillId="0" borderId="0" xfId="0" applyNumberFormat="1" applyFont="1" applyFill="1" applyBorder="1" applyAlignment="1" applyProtection="1">
      <alignment horizontal="left" wrapText="1"/>
      <protection locked="0" hidden="1"/>
    </xf>
    <xf numFmtId="0" fontId="13" fillId="0" borderId="0" xfId="0" applyFont="1" applyFill="1" applyBorder="1" applyAlignment="1" applyProtection="1">
      <alignment vertical="top"/>
      <protection locked="0" hidden="1"/>
    </xf>
    <xf numFmtId="49" fontId="15" fillId="0" borderId="12" xfId="0" applyNumberFormat="1" applyFont="1" applyFill="1" applyBorder="1" applyAlignment="1" applyProtection="1">
      <alignment horizontal="left" wrapText="1"/>
      <protection locked="0" hidden="1"/>
    </xf>
    <xf numFmtId="49" fontId="20" fillId="0" borderId="0" xfId="0" applyNumberFormat="1" applyFont="1" applyFill="1" applyBorder="1" applyAlignment="1" applyProtection="1">
      <alignment horizontal="left"/>
      <protection locked="0" hidden="1"/>
    </xf>
    <xf numFmtId="49" fontId="15" fillId="0" borderId="0" xfId="0" applyNumberFormat="1" applyFont="1" applyFill="1" applyBorder="1" applyAlignment="1" applyProtection="1">
      <alignment horizontal="left" wrapText="1"/>
      <protection locked="0" hidden="1"/>
    </xf>
    <xf numFmtId="0" fontId="17" fillId="13" borderId="14" xfId="0" applyFont="1" applyFill="1" applyBorder="1" applyProtection="1">
      <protection locked="0" hidden="1"/>
    </xf>
    <xf numFmtId="0" fontId="15" fillId="0" borderId="32" xfId="0" applyNumberFormat="1" applyFont="1" applyFill="1" applyBorder="1" applyAlignment="1" applyProtection="1">
      <alignment horizontal="left"/>
      <protection locked="0" hidden="1"/>
    </xf>
    <xf numFmtId="0" fontId="15" fillId="0" borderId="0" xfId="0" applyNumberFormat="1" applyFont="1" applyFill="1" applyBorder="1" applyAlignment="1" applyProtection="1">
      <alignment horizontal="left"/>
      <protection locked="0" hidden="1"/>
    </xf>
    <xf numFmtId="0" fontId="15" fillId="12" borderId="58" xfId="0" applyFont="1" applyFill="1" applyBorder="1" applyAlignment="1" applyProtection="1">
      <protection locked="0" hidden="1"/>
    </xf>
    <xf numFmtId="0" fontId="15" fillId="0" borderId="12" xfId="0" applyNumberFormat="1" applyFont="1" applyFill="1" applyBorder="1" applyAlignment="1" applyProtection="1">
      <alignment horizontal="left"/>
      <protection locked="0" hidden="1"/>
    </xf>
    <xf numFmtId="0" fontId="17" fillId="0" borderId="0" xfId="0" applyFont="1" applyProtection="1">
      <protection locked="0" hidden="1"/>
    </xf>
    <xf numFmtId="0" fontId="15" fillId="13" borderId="0" xfId="0" applyFont="1" applyFill="1" applyBorder="1" applyAlignment="1" applyProtection="1">
      <alignment horizontal="left" vertical="center" indent="1"/>
      <protection locked="0" hidden="1"/>
    </xf>
    <xf numFmtId="0" fontId="13" fillId="13" borderId="0" xfId="0" applyFont="1" applyFill="1" applyBorder="1" applyProtection="1">
      <protection locked="0" hidden="1"/>
    </xf>
    <xf numFmtId="0" fontId="17" fillId="13" borderId="0" xfId="0" applyFont="1" applyFill="1" applyAlignment="1" applyProtection="1">
      <alignment vertical="center"/>
      <protection locked="0" hidden="1"/>
    </xf>
    <xf numFmtId="0" fontId="17" fillId="13" borderId="0" xfId="0" applyFont="1" applyFill="1" applyProtection="1">
      <protection locked="0" hidden="1"/>
    </xf>
    <xf numFmtId="0" fontId="17" fillId="13" borderId="123" xfId="0" applyFont="1" applyFill="1" applyBorder="1" applyAlignment="1" applyProtection="1">
      <protection locked="0" hidden="1"/>
    </xf>
    <xf numFmtId="0" fontId="17" fillId="13" borderId="0" xfId="0" applyFont="1" applyFill="1" applyBorder="1" applyAlignment="1" applyProtection="1">
      <alignment horizontal="left"/>
      <protection locked="0" hidden="1"/>
    </xf>
    <xf numFmtId="0" fontId="13" fillId="13" borderId="0" xfId="0" applyFont="1" applyFill="1" applyBorder="1" applyAlignment="1" applyProtection="1">
      <alignment vertical="center"/>
      <protection locked="0" hidden="1"/>
    </xf>
    <xf numFmtId="0" fontId="17" fillId="13" borderId="40" xfId="0" applyFont="1" applyFill="1" applyBorder="1" applyAlignment="1" applyProtection="1">
      <protection locked="0" hidden="1"/>
    </xf>
    <xf numFmtId="0" fontId="17" fillId="13" borderId="0" xfId="0" quotePrefix="1" applyFont="1" applyFill="1" applyBorder="1" applyAlignment="1" applyProtection="1">
      <alignment horizontal="left" indent="1"/>
      <protection locked="0" hidden="1"/>
    </xf>
    <xf numFmtId="0" fontId="15" fillId="13" borderId="0" xfId="0" applyNumberFormat="1" applyFont="1" applyFill="1" applyBorder="1" applyAlignment="1" applyProtection="1">
      <alignment horizontal="left" indent="1"/>
      <protection locked="0" hidden="1"/>
    </xf>
    <xf numFmtId="0" fontId="13" fillId="0" borderId="123" xfId="0" applyFont="1" applyFill="1" applyBorder="1" applyAlignment="1" applyProtection="1">
      <protection locked="0" hidden="1"/>
    </xf>
    <xf numFmtId="167" fontId="13" fillId="0" borderId="19" xfId="0" applyNumberFormat="1" applyFont="1" applyFill="1" applyBorder="1" applyAlignment="1" applyProtection="1">
      <alignment horizontal="left" indent="1"/>
      <protection locked="0" hidden="1"/>
    </xf>
    <xf numFmtId="167" fontId="13" fillId="0" borderId="0" xfId="0" applyNumberFormat="1" applyFont="1" applyFill="1" applyBorder="1" applyAlignment="1" applyProtection="1">
      <alignment horizontal="left" indent="1"/>
      <protection locked="0" hidden="1"/>
    </xf>
    <xf numFmtId="0" fontId="13" fillId="0" borderId="0" xfId="0" applyFont="1" applyFill="1" applyBorder="1" applyAlignment="1" applyProtection="1">
      <alignment vertical="center"/>
      <protection locked="0" hidden="1"/>
    </xf>
    <xf numFmtId="0" fontId="13" fillId="0" borderId="14" xfId="0" applyFont="1" applyFill="1" applyBorder="1" applyAlignment="1" applyProtection="1">
      <protection locked="0" hidden="1"/>
    </xf>
    <xf numFmtId="167" fontId="13" fillId="0" borderId="12" xfId="0" applyNumberFormat="1" applyFont="1" applyFill="1" applyBorder="1" applyAlignment="1" applyProtection="1">
      <alignment horizontal="left" indent="1"/>
      <protection locked="0" hidden="1"/>
    </xf>
    <xf numFmtId="0" fontId="13" fillId="12" borderId="46" xfId="0" applyFont="1" applyFill="1" applyBorder="1" applyProtection="1">
      <protection locked="0" hidden="1"/>
    </xf>
    <xf numFmtId="0" fontId="13" fillId="12" borderId="0" xfId="0" applyFont="1" applyFill="1" applyBorder="1" applyAlignment="1" applyProtection="1">
      <protection locked="0" hidden="1"/>
    </xf>
    <xf numFmtId="0" fontId="13" fillId="12" borderId="0" xfId="0" applyFont="1" applyFill="1" applyBorder="1" applyAlignment="1" applyProtection="1">
      <alignment horizontal="left" indent="1"/>
      <protection locked="0" hidden="1"/>
    </xf>
    <xf numFmtId="0" fontId="13" fillId="12" borderId="0" xfId="0" applyFont="1" applyFill="1" applyBorder="1" applyProtection="1">
      <protection locked="0" hidden="1"/>
    </xf>
    <xf numFmtId="0" fontId="13" fillId="13" borderId="0" xfId="0" applyNumberFormat="1" applyFont="1" applyFill="1" applyBorder="1" applyAlignment="1" applyProtection="1">
      <alignment horizontal="left" indent="1"/>
      <protection locked="0" hidden="1"/>
    </xf>
    <xf numFmtId="0" fontId="13" fillId="13" borderId="0" xfId="0" applyFont="1" applyFill="1" applyProtection="1">
      <protection locked="0" hidden="1"/>
    </xf>
    <xf numFmtId="0" fontId="13" fillId="13" borderId="0" xfId="0" applyFont="1" applyFill="1" applyAlignment="1" applyProtection="1">
      <alignment vertical="center"/>
      <protection locked="0" hidden="1"/>
    </xf>
    <xf numFmtId="0" fontId="20" fillId="12" borderId="0" xfId="0" applyFont="1" applyFill="1" applyBorder="1" applyProtection="1">
      <protection locked="0" hidden="1"/>
    </xf>
    <xf numFmtId="0" fontId="13" fillId="12" borderId="45" xfId="0" applyFont="1" applyFill="1" applyBorder="1" applyProtection="1">
      <protection locked="0" hidden="1"/>
    </xf>
    <xf numFmtId="0" fontId="9" fillId="12" borderId="0" xfId="0" applyFont="1" applyFill="1" applyBorder="1" applyAlignment="1" applyProtection="1">
      <alignment horizontal="left" indent="1"/>
      <protection locked="0" hidden="1"/>
    </xf>
    <xf numFmtId="0" fontId="26" fillId="12" borderId="0" xfId="0" applyFont="1" applyFill="1" applyBorder="1" applyProtection="1">
      <protection locked="0" hidden="1"/>
    </xf>
    <xf numFmtId="0" fontId="20" fillId="12" borderId="46" xfId="0" applyFont="1" applyFill="1" applyBorder="1" applyProtection="1">
      <protection locked="0" hidden="1"/>
    </xf>
    <xf numFmtId="0" fontId="20" fillId="12" borderId="45" xfId="0" applyFont="1" applyFill="1" applyBorder="1" applyProtection="1">
      <protection locked="0" hidden="1"/>
    </xf>
    <xf numFmtId="0" fontId="20" fillId="13" borderId="0" xfId="0" applyFont="1" applyFill="1" applyBorder="1" applyProtection="1">
      <protection locked="0" hidden="1"/>
    </xf>
    <xf numFmtId="0" fontId="17" fillId="12" borderId="0" xfId="0" applyFont="1" applyFill="1" applyBorder="1" applyAlignment="1" applyProtection="1">
      <protection locked="0" hidden="1"/>
    </xf>
    <xf numFmtId="0" fontId="17" fillId="12" borderId="0" xfId="0" applyFont="1" applyFill="1" applyBorder="1" applyAlignment="1" applyProtection="1">
      <alignment horizontal="center"/>
      <protection locked="0" hidden="1"/>
    </xf>
    <xf numFmtId="0" fontId="17" fillId="12" borderId="45" xfId="0" applyFont="1" applyFill="1" applyBorder="1" applyAlignment="1" applyProtection="1">
      <alignment horizontal="center"/>
      <protection locked="0" hidden="1"/>
    </xf>
    <xf numFmtId="0" fontId="17" fillId="13" borderId="0" xfId="0" applyFont="1" applyFill="1" applyBorder="1" applyAlignment="1" applyProtection="1">
      <alignment horizontal="center"/>
      <protection locked="0" hidden="1"/>
    </xf>
    <xf numFmtId="0" fontId="20" fillId="12" borderId="0" xfId="0" applyFont="1" applyFill="1" applyBorder="1" applyAlignment="1" applyProtection="1">
      <alignment horizontal="left"/>
      <protection locked="0" hidden="1"/>
    </xf>
    <xf numFmtId="0" fontId="20" fillId="12" borderId="46" xfId="0" applyFont="1" applyFill="1" applyBorder="1" applyAlignment="1" applyProtection="1">
      <alignment horizontal="left"/>
      <protection locked="0" hidden="1"/>
    </xf>
    <xf numFmtId="0" fontId="17" fillId="12" borderId="46" xfId="0" applyFont="1" applyFill="1" applyBorder="1" applyProtection="1">
      <protection locked="0" hidden="1"/>
    </xf>
    <xf numFmtId="0" fontId="17" fillId="0" borderId="0" xfId="0" applyFont="1" applyBorder="1" applyAlignment="1" applyProtection="1">
      <alignment horizontal="left"/>
      <protection locked="0" hidden="1"/>
    </xf>
    <xf numFmtId="0" fontId="13" fillId="0" borderId="0" xfId="0" applyFont="1" applyProtection="1">
      <protection locked="0" hidden="1"/>
    </xf>
    <xf numFmtId="0" fontId="22" fillId="12" borderId="112" xfId="0" applyFont="1" applyFill="1" applyBorder="1" applyAlignment="1" applyProtection="1">
      <alignment horizontal="right" vertical="center" indent="1"/>
      <protection hidden="1"/>
    </xf>
    <xf numFmtId="14" fontId="17" fillId="12" borderId="51" xfId="0" applyNumberFormat="1" applyFont="1" applyFill="1" applyBorder="1" applyAlignment="1" applyProtection="1">
      <alignment vertical="center"/>
      <protection hidden="1"/>
    </xf>
    <xf numFmtId="0" fontId="17" fillId="12" borderId="43" xfId="0" applyFont="1" applyFill="1" applyBorder="1" applyAlignment="1" applyProtection="1">
      <alignment horizontal="center"/>
      <protection hidden="1"/>
    </xf>
    <xf numFmtId="0" fontId="22" fillId="12" borderId="74" xfId="0" applyFont="1" applyFill="1" applyBorder="1" applyAlignment="1" applyProtection="1">
      <protection hidden="1"/>
    </xf>
    <xf numFmtId="0" fontId="22" fillId="12" borderId="75" xfId="0" applyFont="1" applyFill="1" applyBorder="1" applyAlignment="1" applyProtection="1">
      <protection hidden="1"/>
    </xf>
    <xf numFmtId="0" fontId="22" fillId="12" borderId="113" xfId="0" applyFont="1" applyFill="1" applyBorder="1" applyAlignment="1" applyProtection="1">
      <protection hidden="1"/>
    </xf>
    <xf numFmtId="0" fontId="17" fillId="12" borderId="129" xfId="0" applyFont="1" applyFill="1" applyBorder="1" applyAlignment="1" applyProtection="1">
      <alignment horizontal="center"/>
      <protection hidden="1"/>
    </xf>
    <xf numFmtId="0" fontId="15" fillId="12" borderId="79" xfId="0" applyFont="1" applyFill="1" applyBorder="1" applyProtection="1">
      <protection hidden="1"/>
    </xf>
    <xf numFmtId="0" fontId="15" fillId="12" borderId="83" xfId="0" applyFont="1" applyFill="1" applyBorder="1" applyProtection="1">
      <protection hidden="1"/>
    </xf>
    <xf numFmtId="0" fontId="15" fillId="12" borderId="33" xfId="0" applyFont="1" applyFill="1" applyBorder="1" applyProtection="1">
      <protection hidden="1"/>
    </xf>
    <xf numFmtId="0" fontId="17" fillId="12" borderId="90" xfId="0" applyFont="1" applyFill="1" applyBorder="1" applyAlignment="1" applyProtection="1">
      <alignment horizontal="center"/>
      <protection hidden="1"/>
    </xf>
    <xf numFmtId="0" fontId="15" fillId="12" borderId="23" xfId="0" applyFont="1" applyFill="1" applyBorder="1" applyProtection="1">
      <protection hidden="1"/>
    </xf>
    <xf numFmtId="0" fontId="15" fillId="12" borderId="30" xfId="0" applyFont="1" applyFill="1" applyBorder="1" applyProtection="1">
      <protection hidden="1"/>
    </xf>
    <xf numFmtId="0" fontId="15" fillId="12" borderId="72" xfId="0" applyFont="1" applyFill="1" applyBorder="1" applyProtection="1">
      <protection hidden="1"/>
    </xf>
    <xf numFmtId="0" fontId="15" fillId="12" borderId="72" xfId="0" applyFont="1" applyFill="1" applyBorder="1" applyAlignment="1" applyProtection="1">
      <protection hidden="1"/>
    </xf>
    <xf numFmtId="0" fontId="15" fillId="12" borderId="23" xfId="0" applyFont="1" applyFill="1" applyBorder="1" applyAlignment="1" applyProtection="1">
      <protection hidden="1"/>
    </xf>
    <xf numFmtId="0" fontId="15" fillId="12" borderId="30" xfId="0" applyFont="1" applyFill="1" applyBorder="1" applyAlignment="1" applyProtection="1">
      <protection hidden="1"/>
    </xf>
    <xf numFmtId="0" fontId="17" fillId="12" borderId="81" xfId="0" applyFont="1" applyFill="1" applyBorder="1" applyAlignment="1" applyProtection="1">
      <alignment horizontal="center"/>
      <protection hidden="1"/>
    </xf>
    <xf numFmtId="0" fontId="15" fillId="12" borderId="82" xfId="0" applyFont="1" applyFill="1" applyBorder="1" applyAlignment="1" applyProtection="1">
      <protection hidden="1"/>
    </xf>
    <xf numFmtId="0" fontId="15" fillId="12" borderId="85" xfId="0" applyFont="1" applyFill="1" applyBorder="1" applyAlignment="1" applyProtection="1">
      <protection hidden="1"/>
    </xf>
    <xf numFmtId="0" fontId="15" fillId="12" borderId="124" xfId="0" applyFont="1" applyFill="1" applyBorder="1" applyAlignment="1" applyProtection="1">
      <protection hidden="1"/>
    </xf>
    <xf numFmtId="0" fontId="21" fillId="12" borderId="55" xfId="0" applyFont="1" applyFill="1" applyBorder="1" applyAlignment="1" applyProtection="1">
      <alignment vertical="center"/>
      <protection hidden="1"/>
    </xf>
    <xf numFmtId="0" fontId="21" fillId="12" borderId="56" xfId="0" applyFont="1" applyFill="1" applyBorder="1" applyAlignment="1" applyProtection="1">
      <alignment vertical="center"/>
      <protection hidden="1"/>
    </xf>
    <xf numFmtId="0" fontId="17" fillId="12" borderId="93" xfId="0" applyFont="1" applyFill="1" applyBorder="1" applyAlignment="1" applyProtection="1">
      <alignment horizontal="center"/>
      <protection hidden="1"/>
    </xf>
    <xf numFmtId="0" fontId="15" fillId="12" borderId="0" xfId="0" applyFont="1" applyFill="1" applyBorder="1" applyProtection="1">
      <protection hidden="1"/>
    </xf>
    <xf numFmtId="49" fontId="28" fillId="12" borderId="30" xfId="0" quotePrefix="1" applyNumberFormat="1" applyFont="1" applyFill="1" applyBorder="1" applyProtection="1">
      <protection hidden="1"/>
    </xf>
    <xf numFmtId="0" fontId="15" fillId="12" borderId="53" xfId="0" applyFont="1" applyFill="1" applyBorder="1" applyProtection="1">
      <protection hidden="1"/>
    </xf>
    <xf numFmtId="0" fontId="15" fillId="12" borderId="58" xfId="0" applyFont="1" applyFill="1" applyBorder="1" applyProtection="1">
      <protection hidden="1"/>
    </xf>
    <xf numFmtId="0" fontId="21" fillId="12" borderId="55" xfId="0" applyFont="1" applyFill="1" applyBorder="1" applyProtection="1">
      <protection hidden="1"/>
    </xf>
    <xf numFmtId="0" fontId="3" fillId="12" borderId="79" xfId="0" applyFont="1" applyFill="1" applyBorder="1" applyProtection="1">
      <protection hidden="1"/>
    </xf>
    <xf numFmtId="0" fontId="15" fillId="12" borderId="25" xfId="0" applyFont="1" applyFill="1" applyBorder="1" applyProtection="1">
      <protection hidden="1"/>
    </xf>
    <xf numFmtId="0" fontId="15" fillId="12" borderId="33" xfId="0" applyFont="1" applyFill="1" applyBorder="1" applyAlignment="1" applyProtection="1">
      <protection hidden="1"/>
    </xf>
    <xf numFmtId="0" fontId="20" fillId="12" borderId="53" xfId="0" applyFont="1" applyFill="1" applyBorder="1" applyProtection="1">
      <protection hidden="1"/>
    </xf>
    <xf numFmtId="0" fontId="20" fillId="12" borderId="58" xfId="0" applyFont="1" applyFill="1" applyBorder="1" applyProtection="1">
      <protection hidden="1"/>
    </xf>
    <xf numFmtId="0" fontId="15" fillId="12" borderId="72" xfId="0" applyFont="1" applyFill="1" applyBorder="1" applyAlignment="1" applyProtection="1">
      <alignment vertical="center"/>
      <protection hidden="1"/>
    </xf>
    <xf numFmtId="0" fontId="15" fillId="12" borderId="23" xfId="0" applyFont="1" applyFill="1" applyBorder="1" applyAlignment="1" applyProtection="1">
      <alignment vertical="center"/>
      <protection hidden="1"/>
    </xf>
    <xf numFmtId="0" fontId="15" fillId="12" borderId="30" xfId="0" applyFont="1" applyFill="1" applyBorder="1" applyAlignment="1" applyProtection="1">
      <alignment vertical="center"/>
      <protection hidden="1"/>
    </xf>
    <xf numFmtId="0" fontId="15" fillId="12" borderId="99" xfId="0" applyFont="1" applyFill="1" applyBorder="1" applyAlignment="1" applyProtection="1">
      <protection hidden="1"/>
    </xf>
    <xf numFmtId="0" fontId="15" fillId="12" borderId="42" xfId="0" applyFont="1" applyFill="1" applyBorder="1" applyProtection="1">
      <protection hidden="1"/>
    </xf>
    <xf numFmtId="0" fontId="15" fillId="12" borderId="31" xfId="0" applyFont="1" applyFill="1" applyBorder="1" applyAlignment="1" applyProtection="1">
      <protection hidden="1"/>
    </xf>
    <xf numFmtId="0" fontId="17" fillId="12" borderId="80" xfId="0" applyFont="1" applyFill="1" applyBorder="1" applyAlignment="1" applyProtection="1">
      <alignment horizontal="center"/>
      <protection hidden="1"/>
    </xf>
    <xf numFmtId="0" fontId="17" fillId="12" borderId="0" xfId="0" applyFont="1" applyFill="1" applyBorder="1" applyProtection="1">
      <protection hidden="1"/>
    </xf>
    <xf numFmtId="0" fontId="17" fillId="12" borderId="44" xfId="0" applyFont="1" applyFill="1" applyBorder="1" applyAlignment="1" applyProtection="1">
      <alignment horizontal="center"/>
      <protection hidden="1"/>
    </xf>
    <xf numFmtId="167" fontId="15" fillId="12" borderId="56" xfId="0" applyNumberFormat="1" applyFont="1" applyFill="1" applyBorder="1" applyProtection="1">
      <protection hidden="1"/>
    </xf>
    <xf numFmtId="0" fontId="15" fillId="12" borderId="56" xfId="0" applyFont="1" applyFill="1" applyBorder="1" applyAlignment="1" applyProtection="1">
      <protection hidden="1"/>
    </xf>
    <xf numFmtId="167" fontId="15" fillId="12" borderId="25" xfId="0" applyNumberFormat="1" applyFont="1" applyFill="1" applyBorder="1" applyProtection="1">
      <protection hidden="1"/>
    </xf>
    <xf numFmtId="167" fontId="15" fillId="12" borderId="23" xfId="0" applyNumberFormat="1" applyFont="1" applyFill="1" applyBorder="1" applyProtection="1">
      <protection hidden="1"/>
    </xf>
    <xf numFmtId="0" fontId="15" fillId="12" borderId="72" xfId="0" quotePrefix="1" applyFont="1" applyFill="1" applyBorder="1" applyAlignment="1" applyProtection="1">
      <alignment horizontal="right"/>
      <protection hidden="1"/>
    </xf>
    <xf numFmtId="0" fontId="15" fillId="12" borderId="99" xfId="0" quotePrefix="1" applyFont="1" applyFill="1" applyBorder="1" applyAlignment="1" applyProtection="1">
      <alignment horizontal="right"/>
      <protection hidden="1"/>
    </xf>
    <xf numFmtId="0" fontId="17" fillId="12" borderId="72" xfId="0" applyFont="1" applyFill="1" applyBorder="1" applyProtection="1">
      <protection hidden="1"/>
    </xf>
    <xf numFmtId="0" fontId="17" fillId="12" borderId="23" xfId="0" applyFont="1" applyFill="1" applyBorder="1" applyProtection="1">
      <protection hidden="1"/>
    </xf>
    <xf numFmtId="167" fontId="15" fillId="12" borderId="58" xfId="0" applyNumberFormat="1" applyFont="1" applyFill="1" applyBorder="1" applyProtection="1">
      <protection hidden="1"/>
    </xf>
    <xf numFmtId="0" fontId="15" fillId="12" borderId="58" xfId="0" applyFont="1" applyFill="1" applyBorder="1" applyAlignment="1" applyProtection="1">
      <protection hidden="1"/>
    </xf>
    <xf numFmtId="167" fontId="15" fillId="12" borderId="56" xfId="0" applyNumberFormat="1" applyFont="1" applyFill="1" applyBorder="1" applyAlignment="1" applyProtection="1">
      <alignment vertical="center"/>
      <protection hidden="1"/>
    </xf>
    <xf numFmtId="0" fontId="15" fillId="12" borderId="56" xfId="0" applyFont="1" applyFill="1" applyBorder="1" applyAlignment="1" applyProtection="1">
      <alignment vertical="center"/>
      <protection hidden="1"/>
    </xf>
    <xf numFmtId="0" fontId="17" fillId="12" borderId="78" xfId="0" applyFont="1" applyFill="1" applyBorder="1" applyProtection="1">
      <protection hidden="1"/>
    </xf>
    <xf numFmtId="167" fontId="17" fillId="12" borderId="83" xfId="0" applyNumberFormat="1" applyFont="1" applyFill="1" applyBorder="1" applyProtection="1">
      <protection hidden="1"/>
    </xf>
    <xf numFmtId="0" fontId="17" fillId="12" borderId="53" xfId="0" quotePrefix="1" applyFont="1" applyFill="1" applyBorder="1" applyAlignment="1" applyProtection="1">
      <protection hidden="1"/>
    </xf>
    <xf numFmtId="0" fontId="17" fillId="12" borderId="58" xfId="0" quotePrefix="1" applyFont="1" applyFill="1" applyBorder="1" applyAlignment="1" applyProtection="1">
      <protection hidden="1"/>
    </xf>
    <xf numFmtId="0" fontId="21" fillId="12" borderId="63" xfId="0" applyFont="1" applyFill="1" applyBorder="1" applyAlignment="1" applyProtection="1">
      <alignment vertical="center"/>
      <protection hidden="1"/>
    </xf>
    <xf numFmtId="1" fontId="15" fillId="12" borderId="14" xfId="0" applyNumberFormat="1" applyFont="1" applyFill="1" applyBorder="1" applyAlignment="1" applyProtection="1">
      <alignment horizontal="left" wrapText="1" indent="1"/>
      <protection hidden="1"/>
    </xf>
    <xf numFmtId="0" fontId="15" fillId="12" borderId="67" xfId="0" applyFont="1" applyFill="1" applyBorder="1" applyProtection="1">
      <protection hidden="1"/>
    </xf>
    <xf numFmtId="0" fontId="17" fillId="12" borderId="53" xfId="0" applyFont="1" applyFill="1" applyBorder="1" applyProtection="1">
      <protection hidden="1"/>
    </xf>
    <xf numFmtId="0" fontId="15" fillId="12" borderId="56" xfId="0" applyFont="1" applyFill="1" applyBorder="1" applyProtection="1">
      <protection hidden="1"/>
    </xf>
    <xf numFmtId="0" fontId="15" fillId="12" borderId="56" xfId="0" quotePrefix="1" applyFont="1" applyFill="1" applyBorder="1" applyAlignment="1" applyProtection="1">
      <alignment horizontal="right"/>
      <protection hidden="1"/>
    </xf>
    <xf numFmtId="0" fontId="15" fillId="12" borderId="60" xfId="0" applyFont="1" applyFill="1" applyBorder="1" applyProtection="1">
      <protection hidden="1"/>
    </xf>
    <xf numFmtId="0" fontId="15" fillId="12" borderId="123" xfId="0" quotePrefix="1" applyFont="1" applyFill="1" applyBorder="1" applyAlignment="1" applyProtection="1">
      <alignment horizontal="right"/>
      <protection hidden="1"/>
    </xf>
    <xf numFmtId="0" fontId="17" fillId="12" borderId="13" xfId="0" applyFont="1" applyFill="1" applyBorder="1" applyProtection="1">
      <protection hidden="1"/>
    </xf>
    <xf numFmtId="0" fontId="15" fillId="12" borderId="14" xfId="0" quotePrefix="1" applyFont="1" applyFill="1" applyBorder="1" applyAlignment="1" applyProtection="1">
      <alignment horizontal="right"/>
      <protection hidden="1"/>
    </xf>
    <xf numFmtId="0" fontId="15" fillId="12" borderId="13" xfId="0" applyFont="1" applyFill="1" applyBorder="1" applyProtection="1">
      <protection hidden="1"/>
    </xf>
    <xf numFmtId="0" fontId="15" fillId="12" borderId="66" xfId="0" applyFont="1" applyFill="1" applyBorder="1" applyProtection="1">
      <protection hidden="1"/>
    </xf>
    <xf numFmtId="0" fontId="15" fillId="12" borderId="125" xfId="0" quotePrefix="1" applyFont="1" applyFill="1" applyBorder="1" applyAlignment="1" applyProtection="1">
      <alignment horizontal="right"/>
      <protection hidden="1"/>
    </xf>
    <xf numFmtId="0" fontId="15" fillId="12" borderId="31" xfId="0" applyFont="1" applyFill="1" applyBorder="1" applyProtection="1">
      <protection hidden="1"/>
    </xf>
    <xf numFmtId="0" fontId="15" fillId="12" borderId="63" xfId="0" applyFont="1" applyFill="1" applyBorder="1" applyAlignment="1" applyProtection="1">
      <alignment horizontal="left"/>
      <protection hidden="1"/>
    </xf>
    <xf numFmtId="0" fontId="15" fillId="12" borderId="63" xfId="0" applyFont="1" applyFill="1" applyBorder="1" applyAlignment="1" applyProtection="1">
      <alignment horizontal="left" vertical="center" indent="1"/>
      <protection hidden="1"/>
    </xf>
    <xf numFmtId="0" fontId="15" fillId="12" borderId="56" xfId="0" applyNumberFormat="1" applyFont="1" applyFill="1" applyBorder="1" applyProtection="1">
      <protection hidden="1"/>
    </xf>
    <xf numFmtId="0" fontId="15" fillId="12" borderId="63" xfId="0" applyNumberFormat="1" applyFont="1" applyFill="1" applyBorder="1" applyAlignment="1" applyProtection="1">
      <alignment horizontal="left" indent="1"/>
      <protection hidden="1"/>
    </xf>
    <xf numFmtId="167" fontId="13" fillId="12" borderId="83" xfId="0" applyNumberFormat="1" applyFont="1" applyFill="1" applyBorder="1" applyProtection="1">
      <protection hidden="1"/>
    </xf>
    <xf numFmtId="167" fontId="13" fillId="12" borderId="23" xfId="0" applyNumberFormat="1" applyFont="1" applyFill="1" applyBorder="1" applyProtection="1">
      <protection hidden="1"/>
    </xf>
    <xf numFmtId="167" fontId="13" fillId="12" borderId="0" xfId="0" applyNumberFormat="1" applyFont="1" applyFill="1" applyBorder="1" applyProtection="1">
      <protection hidden="1"/>
    </xf>
    <xf numFmtId="0" fontId="13" fillId="12" borderId="78" xfId="0" applyFont="1" applyFill="1" applyBorder="1" applyProtection="1">
      <protection hidden="1"/>
    </xf>
    <xf numFmtId="0" fontId="13" fillId="12" borderId="72" xfId="0" applyFont="1" applyFill="1" applyBorder="1" applyProtection="1">
      <protection hidden="1"/>
    </xf>
    <xf numFmtId="0" fontId="13" fillId="12" borderId="46" xfId="0" applyFont="1" applyFill="1" applyBorder="1" applyProtection="1">
      <protection hidden="1"/>
    </xf>
    <xf numFmtId="0" fontId="13" fillId="12" borderId="61" xfId="0" applyFont="1" applyFill="1" applyBorder="1" applyAlignment="1" applyProtection="1">
      <protection hidden="1"/>
    </xf>
    <xf numFmtId="0" fontId="13" fillId="12" borderId="30" xfId="0" applyFont="1" applyFill="1" applyBorder="1" applyAlignment="1" applyProtection="1">
      <protection hidden="1"/>
    </xf>
    <xf numFmtId="0" fontId="13" fillId="12" borderId="0" xfId="0" applyFont="1" applyFill="1" applyBorder="1" applyAlignment="1" applyProtection="1">
      <protection hidden="1"/>
    </xf>
    <xf numFmtId="0" fontId="13" fillId="12" borderId="0" xfId="0" applyFont="1" applyFill="1" applyBorder="1" applyAlignment="1" applyProtection="1">
      <alignment horizontal="left" indent="1"/>
      <protection hidden="1"/>
    </xf>
    <xf numFmtId="0" fontId="13" fillId="12" borderId="0" xfId="0" applyFont="1" applyFill="1" applyBorder="1" applyProtection="1">
      <protection hidden="1"/>
    </xf>
    <xf numFmtId="0" fontId="13" fillId="12" borderId="60" xfId="0" applyFont="1" applyFill="1" applyBorder="1" applyProtection="1">
      <protection hidden="1"/>
    </xf>
    <xf numFmtId="0" fontId="13" fillId="12" borderId="123" xfId="0" quotePrefix="1" applyFont="1" applyFill="1" applyBorder="1" applyAlignment="1" applyProtection="1">
      <alignment horizontal="right"/>
      <protection hidden="1"/>
    </xf>
    <xf numFmtId="0" fontId="13" fillId="12" borderId="61" xfId="0" applyFont="1" applyFill="1" applyBorder="1" applyProtection="1">
      <protection hidden="1"/>
    </xf>
    <xf numFmtId="0" fontId="13" fillId="12" borderId="13" xfId="0" applyFont="1" applyFill="1" applyBorder="1" applyProtection="1">
      <protection hidden="1"/>
    </xf>
    <xf numFmtId="0" fontId="13" fillId="12" borderId="14" xfId="0" quotePrefix="1" applyFont="1" applyFill="1" applyBorder="1" applyAlignment="1" applyProtection="1">
      <alignment horizontal="right"/>
      <protection hidden="1"/>
    </xf>
    <xf numFmtId="0" fontId="13" fillId="12" borderId="30" xfId="0" applyFont="1" applyFill="1" applyBorder="1" applyProtection="1">
      <protection hidden="1"/>
    </xf>
    <xf numFmtId="0" fontId="21" fillId="12" borderId="52" xfId="0" applyFont="1" applyFill="1" applyBorder="1" applyProtection="1">
      <protection hidden="1"/>
    </xf>
    <xf numFmtId="167" fontId="13" fillId="12" borderId="47" xfId="0" applyNumberFormat="1" applyFont="1" applyFill="1" applyBorder="1" applyProtection="1">
      <protection hidden="1"/>
    </xf>
    <xf numFmtId="0" fontId="13" fillId="12" borderId="47" xfId="0" applyFont="1" applyFill="1" applyBorder="1" applyAlignment="1" applyProtection="1">
      <protection hidden="1"/>
    </xf>
    <xf numFmtId="0" fontId="13" fillId="12" borderId="47" xfId="0" applyFont="1" applyFill="1" applyBorder="1" applyAlignment="1" applyProtection="1">
      <alignment horizontal="left" indent="1"/>
      <protection hidden="1"/>
    </xf>
    <xf numFmtId="0" fontId="13" fillId="12" borderId="47" xfId="0" applyFont="1" applyFill="1" applyBorder="1" applyProtection="1">
      <protection hidden="1"/>
    </xf>
    <xf numFmtId="0" fontId="13" fillId="12" borderId="95" xfId="0" applyFont="1" applyFill="1" applyBorder="1" applyProtection="1">
      <protection hidden="1"/>
    </xf>
    <xf numFmtId="0" fontId="20" fillId="12" borderId="0" xfId="0" applyFont="1" applyFill="1" applyBorder="1" applyProtection="1">
      <protection hidden="1"/>
    </xf>
    <xf numFmtId="0" fontId="13" fillId="12" borderId="45" xfId="0" applyFont="1" applyFill="1" applyBorder="1" applyProtection="1">
      <protection hidden="1"/>
    </xf>
    <xf numFmtId="0" fontId="13" fillId="12" borderId="53" xfId="0" applyFont="1" applyFill="1" applyBorder="1" applyProtection="1">
      <protection hidden="1"/>
    </xf>
    <xf numFmtId="0" fontId="13" fillId="12" borderId="67" xfId="0" applyFont="1" applyFill="1" applyBorder="1" applyProtection="1">
      <protection hidden="1"/>
    </xf>
    <xf numFmtId="0" fontId="21" fillId="12" borderId="46" xfId="0" applyFont="1" applyFill="1" applyBorder="1" applyAlignment="1" applyProtection="1">
      <alignment horizontal="left" indent="1"/>
      <protection hidden="1"/>
    </xf>
    <xf numFmtId="0" fontId="21" fillId="12" borderId="47" xfId="0" applyFont="1" applyFill="1" applyBorder="1" applyProtection="1">
      <protection hidden="1"/>
    </xf>
    <xf numFmtId="0" fontId="21" fillId="12" borderId="52" xfId="0" applyFont="1" applyFill="1" applyBorder="1" applyAlignment="1" applyProtection="1">
      <alignment horizontal="left" indent="1"/>
      <protection hidden="1"/>
    </xf>
    <xf numFmtId="0" fontId="21" fillId="12" borderId="0" xfId="0" applyFont="1" applyFill="1" applyBorder="1" applyProtection="1">
      <protection hidden="1"/>
    </xf>
    <xf numFmtId="0" fontId="17" fillId="13" borderId="0" xfId="0" applyFont="1" applyFill="1" applyProtection="1">
      <protection locked="0"/>
    </xf>
    <xf numFmtId="3" fontId="17" fillId="0" borderId="0" xfId="0" applyNumberFormat="1" applyFont="1" applyProtection="1">
      <protection locked="0"/>
    </xf>
    <xf numFmtId="3" fontId="17" fillId="13" borderId="0" xfId="0" applyNumberFormat="1" applyFont="1" applyFill="1" applyProtection="1">
      <protection locked="0"/>
    </xf>
    <xf numFmtId="0" fontId="15" fillId="12" borderId="56" xfId="0" applyFont="1" applyFill="1" applyBorder="1" applyAlignment="1" applyProtection="1">
      <protection locked="0" hidden="1"/>
    </xf>
    <xf numFmtId="0" fontId="17" fillId="12" borderId="83" xfId="0" applyFont="1" applyFill="1" applyBorder="1" applyProtection="1">
      <protection locked="0" hidden="1"/>
    </xf>
    <xf numFmtId="0" fontId="17" fillId="12" borderId="118" xfId="0" applyFont="1" applyFill="1" applyBorder="1" applyAlignment="1" applyProtection="1">
      <alignment horizontal="left"/>
      <protection locked="0" hidden="1"/>
    </xf>
    <xf numFmtId="0" fontId="17" fillId="12" borderId="58" xfId="0" quotePrefix="1" applyFont="1" applyFill="1" applyBorder="1" applyAlignment="1" applyProtection="1">
      <protection locked="0" hidden="1"/>
    </xf>
    <xf numFmtId="0" fontId="17" fillId="12" borderId="67" xfId="0" quotePrefix="1" applyFont="1" applyFill="1" applyBorder="1" applyAlignment="1" applyProtection="1">
      <alignment horizontal="left" indent="1"/>
      <protection locked="0" hidden="1"/>
    </xf>
    <xf numFmtId="0" fontId="13" fillId="12" borderId="67" xfId="0" applyNumberFormat="1" applyFont="1" applyFill="1" applyBorder="1" applyAlignment="1" applyProtection="1">
      <alignment horizontal="left" indent="1"/>
      <protection locked="0" hidden="1"/>
    </xf>
    <xf numFmtId="0" fontId="17" fillId="12" borderId="50" xfId="0" applyFont="1" applyFill="1" applyBorder="1" applyProtection="1">
      <protection locked="0" hidden="1"/>
    </xf>
    <xf numFmtId="0" fontId="27" fillId="12" borderId="100" xfId="0" applyFont="1" applyFill="1" applyBorder="1" applyProtection="1">
      <protection locked="0" hidden="1"/>
    </xf>
    <xf numFmtId="0" fontId="20" fillId="12" borderId="50" xfId="0" applyFont="1" applyFill="1" applyBorder="1" applyProtection="1">
      <protection locked="0" hidden="1"/>
    </xf>
    <xf numFmtId="0" fontId="20" fillId="12" borderId="51" xfId="0" applyFont="1" applyFill="1" applyBorder="1" applyProtection="1">
      <protection locked="0" hidden="1"/>
    </xf>
    <xf numFmtId="0" fontId="13" fillId="12" borderId="90" xfId="0" applyFont="1" applyFill="1" applyBorder="1" applyAlignment="1" applyProtection="1">
      <alignment horizontal="center"/>
      <protection hidden="1"/>
    </xf>
    <xf numFmtId="0" fontId="13" fillId="12" borderId="130" xfId="0" applyFont="1" applyFill="1" applyBorder="1" applyAlignment="1" applyProtection="1">
      <alignment horizontal="center"/>
      <protection hidden="1"/>
    </xf>
    <xf numFmtId="0" fontId="17" fillId="12" borderId="25" xfId="0" applyFont="1" applyFill="1" applyBorder="1" applyAlignment="1" applyProtection="1">
      <alignment horizontal="left"/>
      <protection locked="0" hidden="1"/>
    </xf>
    <xf numFmtId="0" fontId="17" fillId="12" borderId="98" xfId="0" applyFont="1" applyFill="1" applyBorder="1" applyAlignment="1" applyProtection="1">
      <alignment horizontal="left"/>
      <protection locked="0" hidden="1"/>
    </xf>
    <xf numFmtId="0" fontId="17" fillId="13" borderId="25" xfId="0" applyFont="1" applyFill="1" applyBorder="1" applyAlignment="1" applyProtection="1">
      <alignment horizontal="left"/>
      <protection locked="0" hidden="1"/>
    </xf>
    <xf numFmtId="0" fontId="17" fillId="12" borderId="128" xfId="0" applyFont="1" applyFill="1" applyBorder="1" applyAlignment="1" applyProtection="1">
      <alignment horizontal="left"/>
      <protection locked="0" hidden="1"/>
    </xf>
    <xf numFmtId="0" fontId="17" fillId="0" borderId="25" xfId="0" applyFont="1" applyBorder="1" applyAlignment="1" applyProtection="1">
      <alignment horizontal="left"/>
      <protection locked="0" hidden="1"/>
    </xf>
    <xf numFmtId="0" fontId="17" fillId="0" borderId="128" xfId="0" applyFont="1" applyBorder="1" applyAlignment="1" applyProtection="1">
      <alignment horizontal="left"/>
      <protection locked="0" hidden="1"/>
    </xf>
    <xf numFmtId="49" fontId="15" fillId="0" borderId="123" xfId="0" applyNumberFormat="1" applyFont="1" applyFill="1" applyBorder="1" applyAlignment="1" applyProtection="1">
      <alignment horizontal="left"/>
      <protection locked="0" hidden="1"/>
    </xf>
    <xf numFmtId="49" fontId="15" fillId="0" borderId="83" xfId="0" applyNumberFormat="1" applyFont="1" applyFill="1" applyBorder="1" applyAlignment="1" applyProtection="1">
      <alignment horizontal="left"/>
      <protection locked="0" hidden="1"/>
    </xf>
    <xf numFmtId="49" fontId="15" fillId="0" borderId="118" xfId="0" applyNumberFormat="1" applyFont="1" applyFill="1" applyBorder="1" applyAlignment="1" applyProtection="1">
      <alignment horizontal="left"/>
      <protection locked="0" hidden="1"/>
    </xf>
    <xf numFmtId="49" fontId="15" fillId="0" borderId="14" xfId="0" applyNumberFormat="1" applyFont="1" applyFill="1" applyBorder="1" applyAlignment="1" applyProtection="1">
      <alignment horizontal="left"/>
      <protection locked="0" hidden="1"/>
    </xf>
    <xf numFmtId="49" fontId="15" fillId="0" borderId="23" xfId="0" applyNumberFormat="1" applyFont="1" applyFill="1" applyBorder="1" applyAlignment="1" applyProtection="1">
      <alignment horizontal="left"/>
      <protection locked="0" hidden="1"/>
    </xf>
    <xf numFmtId="49" fontId="15" fillId="0" borderId="119" xfId="0" applyNumberFormat="1" applyFont="1" applyFill="1" applyBorder="1" applyAlignment="1" applyProtection="1">
      <alignment horizontal="left"/>
      <protection locked="0" hidden="1"/>
    </xf>
    <xf numFmtId="49" fontId="15" fillId="0" borderId="14" xfId="0" quotePrefix="1" applyNumberFormat="1" applyFont="1" applyFill="1" applyBorder="1" applyAlignment="1" applyProtection="1">
      <alignment horizontal="left"/>
      <protection locked="0" hidden="1"/>
    </xf>
    <xf numFmtId="49" fontId="15" fillId="0" borderId="23" xfId="0" quotePrefix="1" applyNumberFormat="1" applyFont="1" applyFill="1" applyBorder="1" applyAlignment="1" applyProtection="1">
      <alignment horizontal="left"/>
      <protection locked="0" hidden="1"/>
    </xf>
    <xf numFmtId="49" fontId="15" fillId="0" borderId="119" xfId="0" quotePrefix="1" applyNumberFormat="1" applyFont="1" applyFill="1" applyBorder="1" applyAlignment="1" applyProtection="1">
      <alignment horizontal="left"/>
      <protection locked="0" hidden="1"/>
    </xf>
    <xf numFmtId="49" fontId="15" fillId="0" borderId="41" xfId="0" applyNumberFormat="1" applyFont="1" applyBorder="1" applyAlignment="1" applyProtection="1">
      <alignment horizontal="left"/>
      <protection locked="0" hidden="1"/>
    </xf>
    <xf numFmtId="49" fontId="15" fillId="0" borderId="85" xfId="0" applyNumberFormat="1" applyFont="1" applyBorder="1" applyAlignment="1" applyProtection="1">
      <alignment horizontal="left"/>
      <protection locked="0" hidden="1"/>
    </xf>
    <xf numFmtId="49" fontId="15" fillId="0" borderId="127" xfId="0" applyNumberFormat="1" applyFont="1" applyBorder="1" applyAlignment="1" applyProtection="1">
      <alignment horizontal="left"/>
      <protection locked="0" hidden="1"/>
    </xf>
    <xf numFmtId="0" fontId="8" fillId="12" borderId="2" xfId="0" applyFont="1" applyFill="1" applyBorder="1" applyAlignment="1" applyProtection="1">
      <alignment horizontal="center" vertical="center" textRotation="90" wrapText="1"/>
    </xf>
    <xf numFmtId="0" fontId="8" fillId="12" borderId="21" xfId="0" applyFont="1" applyFill="1" applyBorder="1" applyAlignment="1" applyProtection="1">
      <alignment horizontal="center" vertical="center" textRotation="90" wrapText="1"/>
    </xf>
    <xf numFmtId="0" fontId="8" fillId="12" borderId="101" xfId="0" applyFont="1" applyFill="1" applyBorder="1" applyAlignment="1" applyProtection="1">
      <alignment horizontal="center" vertical="center" textRotation="90" wrapText="1"/>
    </xf>
    <xf numFmtId="0" fontId="17" fillId="12" borderId="109" xfId="0" applyFont="1" applyFill="1" applyBorder="1" applyAlignment="1" applyProtection="1">
      <alignment horizontal="center" vertical="center" textRotation="90"/>
    </xf>
    <xf numFmtId="0" fontId="17" fillId="12" borderId="108" xfId="0" applyFont="1" applyFill="1" applyBorder="1" applyAlignment="1" applyProtection="1">
      <alignment horizontal="center" vertical="center" textRotation="90"/>
    </xf>
    <xf numFmtId="0" fontId="17" fillId="12" borderId="111" xfId="0" applyFont="1" applyFill="1" applyBorder="1" applyAlignment="1" applyProtection="1">
      <alignment horizontal="center" vertical="center" textRotation="90"/>
    </xf>
    <xf numFmtId="49" fontId="15" fillId="12" borderId="161" xfId="0" applyNumberFormat="1" applyFont="1" applyFill="1" applyBorder="1" applyAlignment="1" applyProtection="1">
      <alignment horizontal="center" vertical="center" textRotation="90"/>
    </xf>
    <xf numFmtId="49" fontId="15" fillId="12" borderId="108" xfId="0" applyNumberFormat="1" applyFont="1" applyFill="1" applyBorder="1" applyAlignment="1" applyProtection="1">
      <alignment horizontal="center" vertical="center" textRotation="90"/>
    </xf>
    <xf numFmtId="49" fontId="15" fillId="12" borderId="111" xfId="0" applyNumberFormat="1" applyFont="1" applyFill="1" applyBorder="1" applyAlignment="1" applyProtection="1">
      <alignment horizontal="center" vertical="center" textRotation="90"/>
    </xf>
    <xf numFmtId="0" fontId="15" fillId="12" borderId="109" xfId="0" applyFont="1" applyFill="1" applyBorder="1" applyAlignment="1" applyProtection="1">
      <alignment horizontal="center" vertical="center" textRotation="90"/>
    </xf>
    <xf numFmtId="0" fontId="15" fillId="12" borderId="108" xfId="0" applyFont="1" applyFill="1" applyBorder="1" applyAlignment="1" applyProtection="1">
      <alignment horizontal="center" vertical="center" textRotation="90"/>
    </xf>
    <xf numFmtId="0" fontId="15" fillId="12" borderId="110" xfId="0" applyFont="1" applyFill="1" applyBorder="1" applyAlignment="1" applyProtection="1">
      <alignment horizontal="center" vertical="center" textRotation="90"/>
    </xf>
    <xf numFmtId="0" fontId="2" fillId="12" borderId="108" xfId="0" applyFont="1" applyFill="1" applyBorder="1" applyAlignment="1" applyProtection="1">
      <alignment horizontal="center" vertical="center" textRotation="90" wrapText="1"/>
    </xf>
    <xf numFmtId="0" fontId="8" fillId="12" borderId="108" xfId="0" applyFont="1" applyFill="1" applyBorder="1" applyAlignment="1" applyProtection="1">
      <alignment horizontal="center" vertical="center" textRotation="90"/>
    </xf>
    <xf numFmtId="169" fontId="17" fillId="12" borderId="222" xfId="0" applyNumberFormat="1" applyFont="1" applyFill="1" applyBorder="1" applyAlignment="1" applyProtection="1">
      <alignment horizontal="left" vertical="center"/>
    </xf>
    <xf numFmtId="169" fontId="17" fillId="12" borderId="211" xfId="0" applyNumberFormat="1" applyFont="1" applyFill="1" applyBorder="1" applyAlignment="1" applyProtection="1">
      <alignment horizontal="left" vertical="center"/>
    </xf>
    <xf numFmtId="169" fontId="17" fillId="12" borderId="228" xfId="0" applyNumberFormat="1" applyFont="1" applyFill="1" applyBorder="1" applyAlignment="1" applyProtection="1">
      <alignment horizontal="left" vertical="center"/>
    </xf>
    <xf numFmtId="169" fontId="17" fillId="12" borderId="224" xfId="0" applyNumberFormat="1" applyFont="1" applyFill="1" applyBorder="1" applyAlignment="1" applyProtection="1">
      <alignment horizontal="left" vertical="center"/>
    </xf>
    <xf numFmtId="169" fontId="17" fillId="12" borderId="173" xfId="0" applyNumberFormat="1" applyFont="1" applyFill="1" applyBorder="1" applyAlignment="1" applyProtection="1">
      <alignment horizontal="left" vertical="center"/>
    </xf>
    <xf numFmtId="169" fontId="17" fillId="12" borderId="229" xfId="0" applyNumberFormat="1" applyFont="1" applyFill="1" applyBorder="1" applyAlignment="1" applyProtection="1">
      <alignment horizontal="left" vertical="center"/>
    </xf>
    <xf numFmtId="169" fontId="22" fillId="12" borderId="230" xfId="0" applyNumberFormat="1" applyFont="1" applyFill="1" applyBorder="1" applyAlignment="1" applyProtection="1">
      <alignment horizontal="left" vertical="center"/>
    </xf>
    <xf numFmtId="169" fontId="22" fillId="12" borderId="231" xfId="0" applyNumberFormat="1" applyFont="1" applyFill="1" applyBorder="1" applyAlignment="1" applyProtection="1">
      <alignment horizontal="left" vertical="center"/>
    </xf>
    <xf numFmtId="169" fontId="22" fillId="12" borderId="232" xfId="0" applyNumberFormat="1" applyFont="1" applyFill="1" applyBorder="1" applyAlignment="1" applyProtection="1">
      <alignment horizontal="left" vertical="center"/>
    </xf>
    <xf numFmtId="0" fontId="17" fillId="12" borderId="22" xfId="0" applyFont="1" applyFill="1" applyBorder="1" applyAlignment="1" applyProtection="1">
      <alignment horizontal="center" vertical="center" textRotation="90"/>
    </xf>
    <xf numFmtId="0" fontId="17" fillId="12" borderId="1" xfId="0" applyFont="1" applyFill="1" applyBorder="1" applyAlignment="1" applyProtection="1">
      <alignment horizontal="center" vertical="center" textRotation="90"/>
    </xf>
    <xf numFmtId="0" fontId="17" fillId="12" borderId="5" xfId="0" applyFont="1" applyFill="1" applyBorder="1" applyAlignment="1" applyProtection="1">
      <alignment horizontal="center" vertical="center" textRotation="90"/>
    </xf>
    <xf numFmtId="0" fontId="17" fillId="12" borderId="26" xfId="0" applyFont="1" applyFill="1" applyBorder="1" applyAlignment="1" applyProtection="1">
      <alignment horizontal="center" vertical="center" textRotation="90"/>
    </xf>
    <xf numFmtId="0" fontId="17" fillId="12" borderId="10" xfId="0" applyFont="1" applyFill="1" applyBorder="1" applyAlignment="1" applyProtection="1">
      <alignment horizontal="center" vertical="center" textRotation="90"/>
    </xf>
    <xf numFmtId="0" fontId="22" fillId="61" borderId="52" xfId="0" applyFont="1" applyFill="1" applyBorder="1" applyAlignment="1">
      <alignment horizontal="left" vertical="top" wrapText="1"/>
    </xf>
    <xf numFmtId="0" fontId="22" fillId="61" borderId="46" xfId="0" applyFont="1" applyFill="1" applyBorder="1" applyAlignment="1">
      <alignment horizontal="left" vertical="top" wrapText="1"/>
    </xf>
    <xf numFmtId="0" fontId="22" fillId="61" borderId="100" xfId="0" applyFont="1" applyFill="1" applyBorder="1" applyAlignment="1">
      <alignment horizontal="left" vertical="top" wrapText="1"/>
    </xf>
    <xf numFmtId="0" fontId="17" fillId="12" borderId="109" xfId="0" applyFont="1" applyFill="1" applyBorder="1" applyAlignment="1" applyProtection="1">
      <alignment horizontal="center" vertical="top"/>
    </xf>
    <xf numFmtId="0" fontId="17" fillId="12" borderId="108" xfId="0" applyFont="1" applyFill="1" applyBorder="1" applyAlignment="1" applyProtection="1">
      <alignment horizontal="center" vertical="top"/>
    </xf>
    <xf numFmtId="0" fontId="17" fillId="12" borderId="111" xfId="0" applyFont="1" applyFill="1" applyBorder="1" applyAlignment="1" applyProtection="1">
      <alignment horizontal="center" vertical="top"/>
    </xf>
    <xf numFmtId="0" fontId="22" fillId="12" borderId="55" xfId="0" applyFont="1" applyFill="1" applyBorder="1" applyAlignment="1" applyProtection="1">
      <alignment horizontal="center"/>
    </xf>
    <xf numFmtId="0" fontId="22" fillId="12" borderId="56" xfId="0" applyFont="1" applyFill="1" applyBorder="1" applyAlignment="1" applyProtection="1">
      <alignment horizontal="center"/>
    </xf>
    <xf numFmtId="0" fontId="22" fillId="12" borderId="57" xfId="0" applyFont="1" applyFill="1" applyBorder="1" applyAlignment="1" applyProtection="1">
      <alignment horizontal="center"/>
    </xf>
    <xf numFmtId="0" fontId="22" fillId="12" borderId="55" xfId="0" applyNumberFormat="1" applyFont="1" applyFill="1" applyBorder="1" applyAlignment="1" applyProtection="1">
      <alignment horizontal="center"/>
    </xf>
    <xf numFmtId="0" fontId="22" fillId="12" borderId="56" xfId="0" applyNumberFormat="1" applyFont="1" applyFill="1" applyBorder="1" applyAlignment="1" applyProtection="1">
      <alignment horizontal="center"/>
    </xf>
    <xf numFmtId="0" fontId="22" fillId="12" borderId="57" xfId="0" applyNumberFormat="1" applyFont="1" applyFill="1" applyBorder="1" applyAlignment="1" applyProtection="1">
      <alignment horizontal="center"/>
    </xf>
    <xf numFmtId="0" fontId="22" fillId="12" borderId="63" xfId="0" applyFont="1" applyFill="1" applyBorder="1" applyAlignment="1" applyProtection="1">
      <alignment horizontal="center"/>
    </xf>
    <xf numFmtId="3" fontId="17" fillId="12" borderId="58" xfId="0" applyNumberFormat="1" applyFont="1" applyFill="1" applyBorder="1" applyAlignment="1" applyProtection="1">
      <alignment horizontal="center"/>
    </xf>
    <xf numFmtId="0" fontId="17" fillId="12" borderId="59" xfId="0" applyFont="1" applyFill="1" applyBorder="1" applyAlignment="1" applyProtection="1">
      <alignment horizontal="center"/>
    </xf>
    <xf numFmtId="3" fontId="17" fillId="12" borderId="85" xfId="0" applyNumberFormat="1" applyFont="1" applyFill="1" applyBorder="1" applyAlignment="1" applyProtection="1">
      <alignment horizontal="center"/>
    </xf>
    <xf numFmtId="0" fontId="17" fillId="12" borderId="183" xfId="0" applyFont="1" applyFill="1" applyBorder="1" applyAlignment="1" applyProtection="1">
      <alignment horizontal="center"/>
    </xf>
    <xf numFmtId="0" fontId="17" fillId="12" borderId="67" xfId="0" applyFont="1" applyFill="1" applyBorder="1" applyAlignment="1" applyProtection="1">
      <alignment horizontal="center"/>
    </xf>
    <xf numFmtId="0" fontId="17" fillId="12" borderId="127" xfId="0" applyFont="1" applyFill="1" applyBorder="1" applyAlignment="1" applyProtection="1">
      <alignment horizontal="center"/>
    </xf>
    <xf numFmtId="0" fontId="17" fillId="13" borderId="52" xfId="0" applyFont="1" applyFill="1" applyBorder="1" applyAlignment="1" applyProtection="1">
      <alignment horizontal="left" vertical="top" wrapText="1"/>
    </xf>
    <xf numFmtId="0" fontId="17" fillId="13" borderId="47" xfId="0" applyFont="1" applyFill="1" applyBorder="1" applyAlignment="1" applyProtection="1">
      <alignment horizontal="left" vertical="top" wrapText="1"/>
    </xf>
    <xf numFmtId="0" fontId="17" fillId="13" borderId="54" xfId="0" applyFont="1" applyFill="1" applyBorder="1" applyAlignment="1" applyProtection="1">
      <alignment horizontal="left" vertical="top" wrapText="1"/>
    </xf>
    <xf numFmtId="0" fontId="17" fillId="13" borderId="46" xfId="0" applyFont="1" applyFill="1" applyBorder="1" applyAlignment="1" applyProtection="1">
      <alignment horizontal="left" vertical="top" wrapText="1"/>
    </xf>
    <xf numFmtId="0" fontId="17" fillId="13" borderId="0" xfId="0" applyFont="1" applyFill="1" applyBorder="1" applyAlignment="1" applyProtection="1">
      <alignment horizontal="left" vertical="top" wrapText="1"/>
    </xf>
    <xf numFmtId="0" fontId="17" fillId="13" borderId="48" xfId="0" applyFont="1" applyFill="1" applyBorder="1" applyAlignment="1" applyProtection="1">
      <alignment horizontal="left" vertical="top" wrapText="1"/>
    </xf>
    <xf numFmtId="0" fontId="17" fillId="13" borderId="100" xfId="0" applyFont="1" applyFill="1" applyBorder="1" applyAlignment="1" applyProtection="1">
      <alignment horizontal="left" vertical="top" wrapText="1"/>
    </xf>
    <xf numFmtId="0" fontId="17" fillId="13" borderId="50" xfId="0" applyFont="1" applyFill="1" applyBorder="1" applyAlignment="1" applyProtection="1">
      <alignment horizontal="left" vertical="top" wrapText="1"/>
    </xf>
    <xf numFmtId="0" fontId="17" fillId="13" borderId="169" xfId="0" applyFont="1" applyFill="1" applyBorder="1" applyAlignment="1" applyProtection="1">
      <alignment horizontal="left" vertical="top" wrapText="1"/>
    </xf>
    <xf numFmtId="0" fontId="17" fillId="13" borderId="95" xfId="0" applyFont="1" applyFill="1" applyBorder="1" applyAlignment="1" applyProtection="1">
      <alignment horizontal="left" vertical="top" wrapText="1"/>
    </xf>
    <xf numFmtId="0" fontId="17" fillId="13" borderId="45" xfId="0" applyFont="1" applyFill="1" applyBorder="1" applyAlignment="1" applyProtection="1">
      <alignment horizontal="left" vertical="top" wrapText="1"/>
    </xf>
    <xf numFmtId="0" fontId="17" fillId="13" borderId="51" xfId="0" applyFont="1" applyFill="1" applyBorder="1" applyAlignment="1" applyProtection="1">
      <alignment horizontal="left" vertical="top" wrapText="1"/>
    </xf>
    <xf numFmtId="3" fontId="17" fillId="12" borderId="42" xfId="0" applyNumberFormat="1" applyFont="1" applyFill="1" applyBorder="1" applyAlignment="1" applyProtection="1">
      <alignment horizontal="center"/>
    </xf>
    <xf numFmtId="0" fontId="17" fillId="12" borderId="97" xfId="0" applyFont="1" applyFill="1" applyBorder="1" applyAlignment="1" applyProtection="1">
      <alignment horizontal="center"/>
    </xf>
    <xf numFmtId="0" fontId="17" fillId="13" borderId="58" xfId="0" applyFont="1" applyFill="1" applyBorder="1" applyAlignment="1" applyProtection="1">
      <alignment horizontal="center"/>
    </xf>
    <xf numFmtId="0" fontId="17" fillId="13" borderId="59" xfId="0" applyFont="1" applyFill="1" applyBorder="1" applyAlignment="1" applyProtection="1">
      <alignment horizontal="center"/>
    </xf>
    <xf numFmtId="0" fontId="17" fillId="13" borderId="85" xfId="0" applyFont="1" applyFill="1" applyBorder="1" applyAlignment="1" applyProtection="1">
      <alignment horizontal="center"/>
    </xf>
    <xf numFmtId="0" fontId="17" fillId="13" borderId="183" xfId="0" applyFont="1" applyFill="1" applyBorder="1" applyAlignment="1" applyProtection="1">
      <alignment horizontal="center"/>
    </xf>
    <xf numFmtId="0" fontId="17" fillId="13" borderId="42" xfId="0" applyFont="1" applyFill="1" applyBorder="1" applyAlignment="1" applyProtection="1">
      <alignment horizontal="center"/>
    </xf>
    <xf numFmtId="0" fontId="17" fillId="13" borderId="97" xfId="0" applyFont="1" applyFill="1" applyBorder="1" applyAlignment="1" applyProtection="1">
      <alignment horizontal="center"/>
    </xf>
    <xf numFmtId="0" fontId="17" fillId="12" borderId="120" xfId="0" applyFont="1" applyFill="1" applyBorder="1" applyAlignment="1" applyProtection="1">
      <alignment horizontal="center"/>
    </xf>
    <xf numFmtId="0" fontId="17" fillId="13" borderId="53" xfId="0" applyFont="1" applyFill="1" applyBorder="1" applyAlignment="1" applyProtection="1">
      <alignment horizontal="center"/>
    </xf>
    <xf numFmtId="0" fontId="17" fillId="13" borderId="82" xfId="0" applyFont="1" applyFill="1" applyBorder="1" applyAlignment="1" applyProtection="1">
      <alignment horizontal="center"/>
    </xf>
    <xf numFmtId="0" fontId="17" fillId="12" borderId="55" xfId="0" applyFont="1" applyFill="1" applyBorder="1" applyAlignment="1">
      <alignment horizontal="left" vertical="center" wrapText="1"/>
    </xf>
    <xf numFmtId="0" fontId="17" fillId="12" borderId="56" xfId="0" applyFont="1" applyFill="1" applyBorder="1"/>
    <xf numFmtId="0" fontId="17" fillId="12" borderId="63" xfId="0" applyFont="1" applyFill="1" applyBorder="1"/>
    <xf numFmtId="0" fontId="17" fillId="12" borderId="55" xfId="0" applyFont="1" applyFill="1" applyBorder="1" applyAlignment="1">
      <alignment horizontal="justify" vertical="top" wrapText="1"/>
    </xf>
    <xf numFmtId="0" fontId="17" fillId="12" borderId="56" xfId="0" applyFont="1" applyFill="1" applyBorder="1" applyAlignment="1">
      <alignment horizontal="justify" vertical="top" wrapText="1"/>
    </xf>
    <xf numFmtId="0" fontId="17" fillId="12" borderId="63" xfId="0" applyFont="1" applyFill="1" applyBorder="1" applyAlignment="1">
      <alignment horizontal="justify" vertical="top" wrapText="1"/>
    </xf>
    <xf numFmtId="0" fontId="17" fillId="12" borderId="146" xfId="0" applyFont="1" applyFill="1" applyBorder="1" applyAlignment="1">
      <alignment horizontal="left" vertical="center" wrapText="1"/>
    </xf>
    <xf numFmtId="0" fontId="17" fillId="12" borderId="115" xfId="0" applyFont="1" applyFill="1" applyBorder="1" applyAlignment="1">
      <alignment horizontal="left" vertical="center" wrapText="1"/>
    </xf>
    <xf numFmtId="0" fontId="17" fillId="12" borderId="71" xfId="0" applyFont="1" applyFill="1" applyBorder="1" applyAlignment="1">
      <alignment horizontal="left" vertical="center" wrapText="1"/>
    </xf>
    <xf numFmtId="0" fontId="12" fillId="12" borderId="58" xfId="0" applyFont="1" applyFill="1" applyBorder="1" applyAlignment="1">
      <alignment horizontal="center" vertical="top" wrapText="1"/>
    </xf>
    <xf numFmtId="0" fontId="12" fillId="12" borderId="67" xfId="0" applyFont="1" applyFill="1" applyBorder="1" applyAlignment="1">
      <alignment horizontal="center" vertical="top" wrapText="1"/>
    </xf>
    <xf numFmtId="0" fontId="7" fillId="12" borderId="56" xfId="0" applyFont="1" applyFill="1" applyBorder="1" applyAlignment="1">
      <alignment horizontal="left" vertical="top" wrapText="1"/>
    </xf>
    <xf numFmtId="0" fontId="12" fillId="12" borderId="56" xfId="0" applyFont="1" applyFill="1" applyBorder="1" applyAlignment="1">
      <alignment horizontal="left" vertical="top" wrapText="1"/>
    </xf>
    <xf numFmtId="0" fontId="12" fillId="12" borderId="63" xfId="0" applyFont="1" applyFill="1" applyBorder="1" applyAlignment="1">
      <alignment horizontal="left" vertical="top" wrapText="1"/>
    </xf>
    <xf numFmtId="0" fontId="12" fillId="12" borderId="55" xfId="0" applyFont="1" applyFill="1" applyBorder="1" applyAlignment="1">
      <alignment horizontal="left" vertical="top" wrapText="1"/>
    </xf>
    <xf numFmtId="0" fontId="0" fillId="0" borderId="56" xfId="0" applyBorder="1" applyAlignment="1">
      <alignment vertical="top" wrapText="1"/>
    </xf>
    <xf numFmtId="0" fontId="0" fillId="0" borderId="63" xfId="0" applyBorder="1" applyAlignment="1">
      <alignment vertical="top" wrapText="1"/>
    </xf>
    <xf numFmtId="0" fontId="22" fillId="12" borderId="55" xfId="0" applyFont="1" applyFill="1" applyBorder="1" applyAlignment="1">
      <alignment horizontal="left" vertical="center" wrapText="1"/>
    </xf>
    <xf numFmtId="0" fontId="22" fillId="12" borderId="56" xfId="0" applyFont="1" applyFill="1" applyBorder="1"/>
    <xf numFmtId="0" fontId="22" fillId="12" borderId="63" xfId="0" applyFont="1" applyFill="1" applyBorder="1"/>
    <xf numFmtId="0" fontId="12" fillId="12" borderId="55" xfId="0" applyFont="1" applyFill="1" applyBorder="1" applyAlignment="1">
      <alignment horizontal="justify" vertical="top" wrapText="1"/>
    </xf>
    <xf numFmtId="0" fontId="12" fillId="12" borderId="56" xfId="0" applyFont="1" applyFill="1" applyBorder="1" applyAlignment="1">
      <alignment horizontal="justify" vertical="top" wrapText="1"/>
    </xf>
    <xf numFmtId="0" fontId="12" fillId="12" borderId="63" xfId="0" applyFont="1" applyFill="1" applyBorder="1" applyAlignment="1">
      <alignment horizontal="justify" vertical="top" wrapText="1"/>
    </xf>
    <xf numFmtId="0" fontId="12" fillId="12" borderId="52" xfId="0" applyFont="1" applyFill="1" applyBorder="1" applyAlignment="1">
      <alignment horizontal="justify" vertical="top" wrapText="1"/>
    </xf>
    <xf numFmtId="0" fontId="12" fillId="12" borderId="47" xfId="0" applyFont="1" applyFill="1" applyBorder="1" applyAlignment="1">
      <alignment horizontal="justify" vertical="top" wrapText="1"/>
    </xf>
    <xf numFmtId="0" fontId="12" fillId="12" borderId="95" xfId="0" applyFont="1" applyFill="1" applyBorder="1" applyAlignment="1">
      <alignment horizontal="justify" vertical="top" wrapText="1"/>
    </xf>
    <xf numFmtId="0" fontId="0" fillId="0" borderId="56" xfId="0" applyBorder="1" applyAlignment="1">
      <alignment wrapText="1"/>
    </xf>
    <xf numFmtId="0" fontId="0" fillId="0" borderId="63" xfId="0" applyBorder="1" applyAlignment="1">
      <alignment wrapText="1"/>
    </xf>
    <xf numFmtId="0" fontId="17" fillId="12" borderId="56" xfId="0" applyFont="1" applyFill="1" applyBorder="1" applyAlignment="1">
      <alignment horizontal="left" vertical="top" wrapText="1"/>
    </xf>
    <xf numFmtId="0" fontId="17" fillId="12" borderId="63" xfId="0" applyFont="1" applyFill="1" applyBorder="1" applyAlignment="1">
      <alignment horizontal="left" vertical="top" wrapText="1"/>
    </xf>
    <xf numFmtId="0" fontId="17" fillId="0" borderId="58" xfId="0" applyFont="1" applyFill="1" applyBorder="1" applyAlignment="1" applyProtection="1">
      <alignment horizontal="left"/>
      <protection locked="0"/>
    </xf>
    <xf numFmtId="0" fontId="17" fillId="0" borderId="67" xfId="0" applyFont="1" applyFill="1" applyBorder="1" applyAlignment="1" applyProtection="1">
      <alignment horizontal="left"/>
      <protection locked="0"/>
    </xf>
    <xf numFmtId="0" fontId="17" fillId="0" borderId="78" xfId="0" applyFont="1" applyFill="1" applyBorder="1" applyAlignment="1" applyProtection="1">
      <alignment horizontal="left"/>
      <protection locked="0"/>
    </xf>
    <xf numFmtId="0" fontId="17" fillId="0" borderId="83" xfId="0" applyFont="1" applyFill="1" applyBorder="1" applyAlignment="1" applyProtection="1">
      <alignment horizontal="left"/>
      <protection locked="0"/>
    </xf>
    <xf numFmtId="0" fontId="17" fillId="0" borderId="25" xfId="0" applyFont="1" applyFill="1" applyBorder="1" applyAlignment="1" applyProtection="1">
      <alignment horizontal="left"/>
      <protection locked="0"/>
    </xf>
    <xf numFmtId="0" fontId="17" fillId="0" borderId="118" xfId="0" applyFont="1" applyFill="1" applyBorder="1" applyAlignment="1" applyProtection="1">
      <alignment horizontal="left"/>
      <protection locked="0"/>
    </xf>
    <xf numFmtId="0" fontId="17" fillId="0" borderId="72" xfId="0" applyFont="1" applyFill="1" applyBorder="1" applyAlignment="1" applyProtection="1">
      <alignment horizontal="left"/>
      <protection locked="0"/>
    </xf>
    <xf numFmtId="0" fontId="17" fillId="0" borderId="23" xfId="0" applyFont="1" applyFill="1" applyBorder="1" applyAlignment="1" applyProtection="1">
      <alignment horizontal="left"/>
      <protection locked="0"/>
    </xf>
    <xf numFmtId="0" fontId="17" fillId="0" borderId="119" xfId="0" applyFont="1" applyFill="1" applyBorder="1" applyAlignment="1" applyProtection="1">
      <alignment horizontal="left"/>
      <protection locked="0"/>
    </xf>
    <xf numFmtId="0" fontId="17" fillId="0" borderId="82" xfId="0" applyFont="1" applyFill="1" applyBorder="1" applyAlignment="1" applyProtection="1">
      <alignment horizontal="left"/>
      <protection locked="0"/>
    </xf>
    <xf numFmtId="0" fontId="17" fillId="0" borderId="85" xfId="0" applyFont="1" applyFill="1" applyBorder="1" applyAlignment="1" applyProtection="1">
      <alignment horizontal="left"/>
      <protection locked="0"/>
    </xf>
    <xf numFmtId="0" fontId="17" fillId="0" borderId="127" xfId="0" applyFont="1" applyFill="1" applyBorder="1" applyAlignment="1" applyProtection="1">
      <alignment horizontal="left"/>
      <protection locked="0"/>
    </xf>
    <xf numFmtId="0" fontId="31" fillId="0" borderId="135" xfId="4" applyFont="1" applyBorder="1" applyAlignment="1" applyProtection="1">
      <alignment horizontal="left"/>
      <protection locked="0"/>
    </xf>
    <xf numFmtId="0" fontId="31" fillId="0" borderId="136" xfId="4" applyFont="1" applyBorder="1" applyAlignment="1" applyProtection="1">
      <alignment horizontal="left"/>
      <protection locked="0"/>
    </xf>
    <xf numFmtId="0" fontId="31" fillId="0" borderId="23" xfId="4" applyFont="1" applyBorder="1" applyAlignment="1" applyProtection="1">
      <alignment horizontal="left"/>
      <protection locked="0"/>
    </xf>
    <xf numFmtId="0" fontId="31" fillId="0" borderId="119" xfId="4" applyFont="1" applyBorder="1" applyAlignment="1" applyProtection="1">
      <alignment horizontal="left"/>
      <protection locked="0"/>
    </xf>
    <xf numFmtId="0" fontId="0" fillId="0" borderId="123" xfId="0" applyBorder="1" applyAlignment="1" applyProtection="1">
      <alignment horizontal="left"/>
      <protection locked="0"/>
    </xf>
    <xf numFmtId="0" fontId="0" fillId="0" borderId="83" xfId="0" applyBorder="1" applyAlignment="1" applyProtection="1">
      <alignment horizontal="left"/>
      <protection locked="0"/>
    </xf>
    <xf numFmtId="0" fontId="0" fillId="0" borderId="118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119" xfId="0" applyBorder="1" applyAlignment="1" applyProtection="1">
      <alignment horizontal="left"/>
      <protection locked="0"/>
    </xf>
    <xf numFmtId="0" fontId="9" fillId="12" borderId="78" xfId="4" applyFont="1" applyFill="1" applyBorder="1" applyAlignment="1" applyProtection="1">
      <alignment horizontal="left"/>
    </xf>
    <xf numFmtId="0" fontId="9" fillId="12" borderId="83" xfId="4" applyFont="1" applyFill="1" applyBorder="1" applyAlignment="1" applyProtection="1">
      <alignment horizontal="left"/>
    </xf>
    <xf numFmtId="0" fontId="9" fillId="12" borderId="61" xfId="4" applyFont="1" applyFill="1" applyBorder="1" applyAlignment="1" applyProtection="1">
      <alignment horizontal="left"/>
    </xf>
    <xf numFmtId="0" fontId="0" fillId="0" borderId="41" xfId="0" applyBorder="1" applyAlignment="1" applyProtection="1">
      <alignment horizontal="left"/>
      <protection locked="0"/>
    </xf>
    <xf numFmtId="0" fontId="0" fillId="0" borderId="85" xfId="0" applyBorder="1" applyAlignment="1" applyProtection="1">
      <alignment horizontal="left"/>
      <protection locked="0"/>
    </xf>
    <xf numFmtId="0" fontId="0" fillId="0" borderId="127" xfId="0" applyBorder="1" applyAlignment="1" applyProtection="1">
      <alignment horizontal="left"/>
      <protection locked="0"/>
    </xf>
    <xf numFmtId="0" fontId="21" fillId="0" borderId="15" xfId="4" applyFont="1" applyFill="1" applyBorder="1" applyAlignment="1" applyProtection="1">
      <protection locked="0"/>
    </xf>
    <xf numFmtId="0" fontId="0" fillId="0" borderId="15" xfId="0" applyFill="1" applyBorder="1" applyAlignment="1" applyProtection="1">
      <protection locked="0"/>
    </xf>
    <xf numFmtId="0" fontId="9" fillId="12" borderId="72" xfId="4" applyFont="1" applyFill="1" applyBorder="1" applyAlignment="1" applyProtection="1">
      <alignment horizontal="left"/>
    </xf>
    <xf numFmtId="0" fontId="9" fillId="12" borderId="23" xfId="4" applyFont="1" applyFill="1" applyBorder="1" applyAlignment="1" applyProtection="1">
      <alignment horizontal="left"/>
    </xf>
    <xf numFmtId="0" fontId="9" fillId="12" borderId="30" xfId="4" applyFont="1" applyFill="1" applyBorder="1" applyAlignment="1" applyProtection="1">
      <alignment horizontal="left"/>
    </xf>
    <xf numFmtId="0" fontId="9" fillId="12" borderId="82" xfId="4" applyFont="1" applyFill="1" applyBorder="1" applyAlignment="1" applyProtection="1">
      <alignment horizontal="left"/>
    </xf>
    <xf numFmtId="0" fontId="9" fillId="12" borderId="85" xfId="4" applyFont="1" applyFill="1" applyBorder="1" applyAlignment="1" applyProtection="1">
      <alignment horizontal="left"/>
    </xf>
    <xf numFmtId="0" fontId="9" fillId="12" borderId="124" xfId="4" applyFont="1" applyFill="1" applyBorder="1" applyAlignment="1" applyProtection="1">
      <alignment horizontal="left"/>
    </xf>
    <xf numFmtId="4" fontId="21" fillId="12" borderId="86" xfId="4" applyNumberFormat="1" applyFont="1" applyFill="1" applyBorder="1" applyAlignment="1" applyProtection="1">
      <alignment wrapText="1"/>
    </xf>
    <xf numFmtId="0" fontId="0" fillId="0" borderId="86" xfId="0" applyBorder="1" applyAlignment="1" applyProtection="1">
      <alignment wrapText="1"/>
    </xf>
    <xf numFmtId="4" fontId="21" fillId="12" borderId="86" xfId="4" applyNumberFormat="1" applyFont="1" applyFill="1" applyBorder="1" applyAlignment="1" applyProtection="1"/>
    <xf numFmtId="0" fontId="0" fillId="0" borderId="87" xfId="0" applyBorder="1" applyAlignment="1" applyProtection="1"/>
    <xf numFmtId="0" fontId="21" fillId="12" borderId="86" xfId="4" applyFont="1" applyFill="1" applyBorder="1" applyAlignment="1" applyProtection="1"/>
    <xf numFmtId="0" fontId="0" fillId="0" borderId="86" xfId="0" applyBorder="1" applyAlignment="1" applyProtection="1"/>
    <xf numFmtId="0" fontId="21" fillId="0" borderId="34" xfId="4" applyFont="1" applyFill="1" applyBorder="1" applyAlignment="1" applyProtection="1">
      <protection locked="0"/>
    </xf>
    <xf numFmtId="0" fontId="0" fillId="0" borderId="34" xfId="0" applyFill="1" applyBorder="1" applyAlignment="1" applyProtection="1">
      <protection locked="0"/>
    </xf>
    <xf numFmtId="0" fontId="17" fillId="0" borderId="55" xfId="0" applyFont="1" applyFill="1" applyBorder="1" applyAlignment="1" applyProtection="1">
      <alignment vertical="top"/>
      <protection locked="0"/>
    </xf>
    <xf numFmtId="0" fontId="0" fillId="0" borderId="56" xfId="0" applyBorder="1" applyAlignment="1" applyProtection="1">
      <alignment vertical="top"/>
      <protection locked="0"/>
    </xf>
    <xf numFmtId="0" fontId="0" fillId="0" borderId="63" xfId="0" applyBorder="1" applyAlignment="1" applyProtection="1">
      <alignment vertical="top"/>
      <protection locked="0"/>
    </xf>
    <xf numFmtId="0" fontId="17" fillId="12" borderId="72" xfId="0" applyFont="1" applyFill="1" applyBorder="1" applyAlignment="1" applyProtection="1"/>
    <xf numFmtId="0" fontId="0" fillId="12" borderId="23" xfId="0" applyFill="1" applyBorder="1" applyAlignment="1" applyProtection="1"/>
    <xf numFmtId="0" fontId="17" fillId="0" borderId="56" xfId="0" applyFont="1" applyFill="1" applyBorder="1" applyAlignment="1" applyProtection="1">
      <alignment horizontal="left"/>
      <protection locked="0"/>
    </xf>
    <xf numFmtId="0" fontId="17" fillId="0" borderId="63" xfId="0" applyFont="1" applyFill="1" applyBorder="1" applyAlignment="1" applyProtection="1">
      <alignment horizontal="left"/>
      <protection locked="0"/>
    </xf>
    <xf numFmtId="0" fontId="21" fillId="0" borderId="20" xfId="4" applyFont="1" applyFill="1" applyBorder="1" applyAlignment="1" applyProtection="1">
      <protection locked="0"/>
    </xf>
    <xf numFmtId="0" fontId="0" fillId="0" borderId="20" xfId="0" applyFill="1" applyBorder="1" applyAlignment="1" applyProtection="1">
      <protection locked="0"/>
    </xf>
    <xf numFmtId="4" fontId="21" fillId="12" borderId="55" xfId="4" applyNumberFormat="1" applyFont="1" applyFill="1" applyBorder="1" applyAlignment="1" applyProtection="1">
      <alignment horizontal="center"/>
    </xf>
    <xf numFmtId="4" fontId="21" fillId="12" borderId="56" xfId="4" applyNumberFormat="1" applyFont="1" applyFill="1" applyBorder="1" applyAlignment="1" applyProtection="1">
      <alignment horizontal="center"/>
    </xf>
    <xf numFmtId="4" fontId="21" fillId="12" borderId="63" xfId="4" applyNumberFormat="1" applyFont="1" applyFill="1" applyBorder="1" applyAlignment="1" applyProtection="1">
      <alignment horizontal="center"/>
    </xf>
    <xf numFmtId="4" fontId="21" fillId="13" borderId="83" xfId="4" applyNumberFormat="1" applyFont="1" applyFill="1" applyBorder="1" applyAlignment="1" applyProtection="1">
      <alignment horizontal="left"/>
    </xf>
    <xf numFmtId="4" fontId="21" fillId="13" borderId="118" xfId="4" applyNumberFormat="1" applyFont="1" applyFill="1" applyBorder="1" applyAlignment="1" applyProtection="1">
      <alignment horizontal="left"/>
    </xf>
    <xf numFmtId="4" fontId="21" fillId="13" borderId="23" xfId="4" applyNumberFormat="1" applyFont="1" applyFill="1" applyBorder="1" applyAlignment="1" applyProtection="1">
      <alignment horizontal="left"/>
    </xf>
    <xf numFmtId="4" fontId="21" fillId="13" borderId="119" xfId="4" applyNumberFormat="1" applyFont="1" applyFill="1" applyBorder="1" applyAlignment="1" applyProtection="1">
      <alignment horizontal="left"/>
    </xf>
    <xf numFmtId="4" fontId="21" fillId="13" borderId="102" xfId="4" applyNumberFormat="1" applyFont="1" applyFill="1" applyBorder="1" applyAlignment="1" applyProtection="1">
      <alignment horizontal="left"/>
    </xf>
    <xf numFmtId="4" fontId="21" fillId="13" borderId="103" xfId="4" applyNumberFormat="1" applyFont="1" applyFill="1" applyBorder="1" applyAlignment="1" applyProtection="1">
      <alignment horizontal="left"/>
    </xf>
    <xf numFmtId="4" fontId="21" fillId="13" borderId="199" xfId="4" applyNumberFormat="1" applyFont="1" applyFill="1" applyBorder="1" applyAlignment="1" applyProtection="1">
      <alignment horizontal="left"/>
    </xf>
    <xf numFmtId="4" fontId="21" fillId="0" borderId="15" xfId="4" applyNumberFormat="1" applyFont="1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4" fontId="21" fillId="0" borderId="20" xfId="4" applyNumberFormat="1" applyFont="1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4" fontId="21" fillId="0" borderId="34" xfId="4" applyNumberFormat="1" applyFont="1" applyFill="1" applyBorder="1" applyAlignment="1" applyProtection="1">
      <protection locked="0"/>
    </xf>
    <xf numFmtId="0" fontId="0" fillId="0" borderId="35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32" xfId="0" applyBorder="1" applyAlignment="1" applyProtection="1">
      <protection locked="0"/>
    </xf>
    <xf numFmtId="0" fontId="0" fillId="0" borderId="34" xfId="0" applyBorder="1" applyAlignment="1" applyProtection="1">
      <protection locked="0"/>
    </xf>
  </cellXfs>
  <cellStyles count="70">
    <cellStyle name="20 % - Akzent1 2" xfId="6"/>
    <cellStyle name="20 % - Akzent2 2" xfId="7"/>
    <cellStyle name="20 % - Akzent3 2" xfId="8"/>
    <cellStyle name="20 % - Akzent4 2" xfId="9"/>
    <cellStyle name="20 % - Akzent5 2" xfId="10"/>
    <cellStyle name="20 % - Akzent6 2" xfId="11"/>
    <cellStyle name="20% - Akzent1" xfId="12"/>
    <cellStyle name="20% - Akzent2" xfId="13"/>
    <cellStyle name="20% - Akzent3" xfId="14"/>
    <cellStyle name="20% - Akzent4" xfId="15"/>
    <cellStyle name="20% - Akzent5" xfId="16"/>
    <cellStyle name="20% - Akzent6" xfId="17"/>
    <cellStyle name="40 % - Akzent1 2" xfId="18"/>
    <cellStyle name="40 % - Akzent2 2" xfId="19"/>
    <cellStyle name="40 % - Akzent3 2" xfId="20"/>
    <cellStyle name="40 % - Akzent4 2" xfId="21"/>
    <cellStyle name="40 % - Akzent5 2" xfId="22"/>
    <cellStyle name="40 % - Akzent6 2" xfId="23"/>
    <cellStyle name="40% - Akzent1" xfId="24"/>
    <cellStyle name="40% - Akzent2" xfId="25"/>
    <cellStyle name="40% - Akzent3" xfId="26"/>
    <cellStyle name="40% - Akzent4" xfId="27"/>
    <cellStyle name="40% - Akzent5" xfId="28"/>
    <cellStyle name="40% - Akzent6" xfId="29"/>
    <cellStyle name="60 % - Akzent1 2" xfId="30"/>
    <cellStyle name="60 % - Akzent2 2" xfId="31"/>
    <cellStyle name="60 % - Akzent3 2" xfId="32"/>
    <cellStyle name="60 % - Akzent4 2" xfId="33"/>
    <cellStyle name="60 % - Akzent5 2" xfId="34"/>
    <cellStyle name="60 % - Akzent6 2" xfId="35"/>
    <cellStyle name="60% - Akzent1" xfId="36"/>
    <cellStyle name="60% - Akzent2" xfId="37"/>
    <cellStyle name="60% - Akzent3" xfId="38"/>
    <cellStyle name="60% - Akzent4" xfId="39"/>
    <cellStyle name="60% - Akzent5" xfId="40"/>
    <cellStyle name="60% - Akzent6" xfId="41"/>
    <cellStyle name="Akzent1 2" xfId="42"/>
    <cellStyle name="Akzent2 2" xfId="43"/>
    <cellStyle name="Akzent3 2" xfId="44"/>
    <cellStyle name="Akzent4 2" xfId="45"/>
    <cellStyle name="Akzent5 2" xfId="46"/>
    <cellStyle name="Akzent6 2" xfId="47"/>
    <cellStyle name="Ausgabe 2" xfId="48"/>
    <cellStyle name="Berechnung 2" xfId="49"/>
    <cellStyle name="Dezimal_KartoffeltagKalk" xfId="5"/>
    <cellStyle name="Eingabe 2" xfId="50"/>
    <cellStyle name="Ergebnis 2" xfId="51"/>
    <cellStyle name="Erklärender Text 2" xfId="52"/>
    <cellStyle name="Euro" xfId="53"/>
    <cellStyle name="Gut 2" xfId="54"/>
    <cellStyle name="Komma" xfId="1" builtinId="3"/>
    <cellStyle name="Neutral 2" xfId="55"/>
    <cellStyle name="Notiz 2" xfId="56"/>
    <cellStyle name="Prozent" xfId="2" builtinId="5"/>
    <cellStyle name="Prozent 2" xfId="57"/>
    <cellStyle name="Prozent 3" xfId="58"/>
    <cellStyle name="Schlecht 2" xfId="59"/>
    <cellStyle name="Standard" xfId="0" builtinId="0"/>
    <cellStyle name="Standard 2" xfId="3"/>
    <cellStyle name="Standard 3" xfId="60"/>
    <cellStyle name="Standard 4" xfId="61"/>
    <cellStyle name="Standard_KartoffeltagKalk 2" xfId="4"/>
    <cellStyle name="Überschrift 1 2" xfId="62"/>
    <cellStyle name="Überschrift 2 2" xfId="63"/>
    <cellStyle name="Überschrift 3 2" xfId="64"/>
    <cellStyle name="Überschrift 4 2" xfId="65"/>
    <cellStyle name="Überschrift 5" xfId="66"/>
    <cellStyle name="Verknüpfte Zelle 2" xfId="67"/>
    <cellStyle name="Warnender Text 2" xfId="68"/>
    <cellStyle name="Zelle überprüfen 2" xfId="69"/>
  </cellStyles>
  <dxfs count="0"/>
  <tableStyles count="0" defaultTableStyle="TableStyleMedium9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53</xdr:row>
          <xdr:rowOff>0</xdr:rowOff>
        </xdr:from>
        <xdr:to>
          <xdr:col>3</xdr:col>
          <xdr:colOff>114300</xdr:colOff>
          <xdr:row>54</xdr:row>
          <xdr:rowOff>47625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Staub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54</xdr:row>
          <xdr:rowOff>0</xdr:rowOff>
        </xdr:from>
        <xdr:to>
          <xdr:col>3</xdr:col>
          <xdr:colOff>114300</xdr:colOff>
          <xdr:row>55</xdr:row>
          <xdr:rowOff>47625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schädlichen Stoffen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55</xdr:row>
          <xdr:rowOff>0</xdr:rowOff>
        </xdr:from>
        <xdr:to>
          <xdr:col>3</xdr:col>
          <xdr:colOff>114300</xdr:colOff>
          <xdr:row>56</xdr:row>
          <xdr:rowOff>47625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Gerüchen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56</xdr:row>
          <xdr:rowOff>0</xdr:rowOff>
        </xdr:from>
        <xdr:to>
          <xdr:col>3</xdr:col>
          <xdr:colOff>114300</xdr:colOff>
          <xdr:row>57</xdr:row>
          <xdr:rowOff>47625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schweren Arbeiten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57</xdr:row>
          <xdr:rowOff>0</xdr:rowOff>
        </xdr:from>
        <xdr:to>
          <xdr:col>4</xdr:col>
          <xdr:colOff>504825</xdr:colOff>
          <xdr:row>58</xdr:row>
          <xdr:rowOff>57150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extremen Klimabedingungen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58</xdr:row>
          <xdr:rowOff>0</xdr:rowOff>
        </xdr:from>
        <xdr:to>
          <xdr:col>4</xdr:col>
          <xdr:colOff>504825</xdr:colOff>
          <xdr:row>59</xdr:row>
          <xdr:rowOff>76200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ungünstigen Arbeitszeiten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59</xdr:row>
          <xdr:rowOff>0</xdr:rowOff>
        </xdr:from>
        <xdr:to>
          <xdr:col>3</xdr:col>
          <xdr:colOff>257175</xdr:colOff>
          <xdr:row>60</xdr:row>
          <xdr:rowOff>76200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Arbeitsbelastung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60</xdr:row>
          <xdr:rowOff>0</xdr:rowOff>
        </xdr:from>
        <xdr:to>
          <xdr:col>2</xdr:col>
          <xdr:colOff>714375</xdr:colOff>
          <xdr:row>61</xdr:row>
          <xdr:rowOff>85725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sonstiges: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53</xdr:row>
          <xdr:rowOff>0</xdr:rowOff>
        </xdr:from>
        <xdr:to>
          <xdr:col>8</xdr:col>
          <xdr:colOff>714375</xdr:colOff>
          <xdr:row>54</xdr:row>
          <xdr:rowOff>66675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neue Betriebszweige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54</xdr:row>
          <xdr:rowOff>0</xdr:rowOff>
        </xdr:from>
        <xdr:to>
          <xdr:col>8</xdr:col>
          <xdr:colOff>714375</xdr:colOff>
          <xdr:row>55</xdr:row>
          <xdr:rowOff>66675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neue Produktionsverfahren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55</xdr:row>
          <xdr:rowOff>0</xdr:rowOff>
        </xdr:from>
        <xdr:to>
          <xdr:col>7</xdr:col>
          <xdr:colOff>0</xdr:colOff>
          <xdr:row>56</xdr:row>
          <xdr:rowOff>57150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neue Technologie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56</xdr:row>
          <xdr:rowOff>0</xdr:rowOff>
        </xdr:from>
        <xdr:to>
          <xdr:col>7</xdr:col>
          <xdr:colOff>0</xdr:colOff>
          <xdr:row>57</xdr:row>
          <xdr:rowOff>57150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Rationalisierung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57</xdr:row>
          <xdr:rowOff>0</xdr:rowOff>
        </xdr:from>
        <xdr:to>
          <xdr:col>8</xdr:col>
          <xdr:colOff>371475</xdr:colOff>
          <xdr:row>58</xdr:row>
          <xdr:rowOff>66675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Aufstockung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58</xdr:row>
          <xdr:rowOff>0</xdr:rowOff>
        </xdr:from>
        <xdr:to>
          <xdr:col>8</xdr:col>
          <xdr:colOff>371475</xdr:colOff>
          <xdr:row>59</xdr:row>
          <xdr:rowOff>85725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Diversifizierung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59</xdr:row>
          <xdr:rowOff>0</xdr:rowOff>
        </xdr:from>
        <xdr:to>
          <xdr:col>7</xdr:col>
          <xdr:colOff>142875</xdr:colOff>
          <xdr:row>60</xdr:row>
          <xdr:rowOff>85725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Qualitätsverbesserung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61</xdr:row>
          <xdr:rowOff>0</xdr:rowOff>
        </xdr:from>
        <xdr:to>
          <xdr:col>6</xdr:col>
          <xdr:colOff>714375</xdr:colOff>
          <xdr:row>62</xdr:row>
          <xdr:rowOff>85725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sonstiges: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60</xdr:row>
          <xdr:rowOff>0</xdr:rowOff>
        </xdr:from>
        <xdr:to>
          <xdr:col>8</xdr:col>
          <xdr:colOff>561975</xdr:colOff>
          <xdr:row>61</xdr:row>
          <xdr:rowOff>76200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Verbesserung Vermarktung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46</xdr:row>
          <xdr:rowOff>0</xdr:rowOff>
        </xdr:from>
        <xdr:to>
          <xdr:col>4</xdr:col>
          <xdr:colOff>1247775</xdr:colOff>
          <xdr:row>47</xdr:row>
          <xdr:rowOff>19050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im Bereich Verbraucherschutz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47</xdr:row>
          <xdr:rowOff>0</xdr:rowOff>
        </xdr:from>
        <xdr:to>
          <xdr:col>4</xdr:col>
          <xdr:colOff>1247775</xdr:colOff>
          <xdr:row>48</xdr:row>
          <xdr:rowOff>19050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im Bereich Umwelt- und Klimaschutz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46</xdr:row>
          <xdr:rowOff>0</xdr:rowOff>
        </xdr:from>
        <xdr:to>
          <xdr:col>8</xdr:col>
          <xdr:colOff>1247775</xdr:colOff>
          <xdr:row>47</xdr:row>
          <xdr:rowOff>19050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des Unternehmens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47</xdr:row>
          <xdr:rowOff>0</xdr:rowOff>
        </xdr:from>
        <xdr:to>
          <xdr:col>8</xdr:col>
          <xdr:colOff>1247775</xdr:colOff>
          <xdr:row>48</xdr:row>
          <xdr:rowOff>19050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des Vorhabens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61</xdr:row>
      <xdr:rowOff>76200</xdr:rowOff>
    </xdr:from>
    <xdr:to>
      <xdr:col>9</xdr:col>
      <xdr:colOff>561975</xdr:colOff>
      <xdr:row>61</xdr:row>
      <xdr:rowOff>4629150</xdr:rowOff>
    </xdr:to>
    <xdr:sp macro="" textlink="" fLocksText="0">
      <xdr:nvSpPr>
        <xdr:cNvPr id="2" name="Textfeld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257175" y="8496300"/>
          <a:ext cx="6067425" cy="455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38100</xdr:colOff>
      <xdr:row>63</xdr:row>
      <xdr:rowOff>38099</xdr:rowOff>
    </xdr:from>
    <xdr:to>
      <xdr:col>9</xdr:col>
      <xdr:colOff>571500</xdr:colOff>
      <xdr:row>63</xdr:row>
      <xdr:rowOff>4686300</xdr:rowOff>
    </xdr:to>
    <xdr:sp macro="" textlink="" fLocksText="0">
      <xdr:nvSpPr>
        <xdr:cNvPr id="3" name="Textfeld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266700" y="13306424"/>
          <a:ext cx="6067425" cy="4648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3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2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2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2">
    <tabColor theme="3" tint="0.59999389629810485"/>
    <pageSetUpPr fitToPage="1"/>
  </sheetPr>
  <dimension ref="A1:CM65"/>
  <sheetViews>
    <sheetView showGridLines="0" tabSelected="1" zoomScale="85" zoomScaleNormal="85" zoomScaleSheetLayoutView="100" workbookViewId="0">
      <selection activeCell="G31" sqref="G31"/>
    </sheetView>
  </sheetViews>
  <sheetFormatPr baseColWidth="10" defaultColWidth="7.85546875" defaultRowHeight="11.25" x14ac:dyDescent="0.2"/>
  <cols>
    <col min="1" max="1" width="2.85546875" style="1645" customWidth="1"/>
    <col min="2" max="2" width="3" style="1645" customWidth="1"/>
    <col min="3" max="3" width="15.42578125" style="1645" customWidth="1"/>
    <col min="4" max="4" width="4.42578125" style="1645" customWidth="1"/>
    <col min="5" max="5" width="24.140625" style="1645" customWidth="1"/>
    <col min="6" max="6" width="3.140625" style="1645" customWidth="1"/>
    <col min="7" max="7" width="16.28515625" style="1645" customWidth="1"/>
    <col min="8" max="8" width="4.28515625" style="1645" customWidth="1"/>
    <col min="9" max="9" width="21.42578125" style="1645" customWidth="1"/>
    <col min="10" max="10" width="23.7109375" style="1645" customWidth="1"/>
    <col min="11" max="13" width="21.42578125" style="1645" customWidth="1"/>
    <col min="14" max="14" width="5.42578125" style="1645" customWidth="1"/>
    <col min="15" max="17" width="15.7109375" style="1645" hidden="1" customWidth="1"/>
    <col min="18" max="20" width="15.7109375" style="1684" hidden="1" customWidth="1"/>
    <col min="21" max="21" width="17" style="1645" hidden="1" customWidth="1"/>
    <col min="22" max="24" width="15.7109375" style="1645" hidden="1" customWidth="1"/>
    <col min="25" max="25" width="19.140625" style="1645" hidden="1" customWidth="1"/>
    <col min="26" max="43" width="7.85546875" style="1645" customWidth="1"/>
    <col min="44" max="16384" width="7.85546875" style="1645"/>
  </cols>
  <sheetData>
    <row r="1" spans="1:31" s="1544" customFormat="1" ht="12.75" customHeight="1" x14ac:dyDescent="0.2">
      <c r="A1" s="78" t="str">
        <f>CONCATENATE("INVESTITIONSKONZEPT (IK) / GESCHÄFTSPLAN (GPL) SACHSEN-ANHALT   -    ",E4)</f>
        <v xml:space="preserve">INVESTITIONSKONZEPT (IK) / GESCHÄFTSPLAN (GPL) SACHSEN-ANHALT   -    </v>
      </c>
      <c r="B1" s="79"/>
      <c r="C1" s="79"/>
      <c r="D1" s="79"/>
      <c r="E1" s="79"/>
      <c r="F1" s="79"/>
      <c r="G1" s="79"/>
      <c r="H1" s="79"/>
      <c r="I1" s="1685" t="s">
        <v>277</v>
      </c>
      <c r="J1" s="1543"/>
      <c r="K1" s="1543"/>
      <c r="L1" s="1543"/>
      <c r="M1" s="1543"/>
      <c r="O1" s="1545" t="s">
        <v>103</v>
      </c>
      <c r="P1" s="1546" t="s">
        <v>1</v>
      </c>
      <c r="Q1" s="1546" t="s">
        <v>132</v>
      </c>
      <c r="R1" s="1546" t="s">
        <v>109</v>
      </c>
      <c r="S1" s="1546" t="s">
        <v>4</v>
      </c>
      <c r="T1" s="1546" t="s">
        <v>83</v>
      </c>
      <c r="U1" s="1546" t="s">
        <v>61</v>
      </c>
      <c r="V1" s="1546" t="s">
        <v>119</v>
      </c>
      <c r="W1" s="1546" t="s">
        <v>6</v>
      </c>
      <c r="X1" s="1546" t="s">
        <v>118</v>
      </c>
      <c r="Y1" s="1547" t="s">
        <v>247</v>
      </c>
      <c r="Z1" s="1548"/>
      <c r="AA1" s="1549"/>
      <c r="AB1" s="1550"/>
      <c r="AC1" s="1550"/>
      <c r="AD1" s="1550"/>
      <c r="AE1" s="1550"/>
    </row>
    <row r="2" spans="1:31" s="1544" customFormat="1" ht="12.75" customHeight="1" thickBot="1" x14ac:dyDescent="0.25">
      <c r="A2" s="80" t="s">
        <v>75</v>
      </c>
      <c r="B2" s="81"/>
      <c r="C2" s="82"/>
      <c r="D2" s="81"/>
      <c r="E2" s="81"/>
      <c r="F2" s="81"/>
      <c r="G2" s="81"/>
      <c r="H2" s="81"/>
      <c r="I2" s="1686"/>
      <c r="J2" s="1543"/>
      <c r="K2" s="1543"/>
      <c r="L2" s="1543"/>
      <c r="M2" s="1543"/>
      <c r="O2" s="1551"/>
      <c r="P2" s="1552"/>
      <c r="Q2" s="1553" t="s">
        <v>116</v>
      </c>
      <c r="R2" s="1554" t="s">
        <v>110</v>
      </c>
      <c r="S2" s="1555" t="s">
        <v>112</v>
      </c>
      <c r="T2" s="1556" t="s">
        <v>113</v>
      </c>
      <c r="U2" s="1554" t="s">
        <v>116</v>
      </c>
      <c r="V2" s="1557" t="s">
        <v>473</v>
      </c>
      <c r="W2" s="1558" t="s">
        <v>122</v>
      </c>
      <c r="X2" s="1559"/>
      <c r="Y2" s="1560" t="s">
        <v>293</v>
      </c>
      <c r="Z2" s="1548"/>
      <c r="AA2" s="1549"/>
      <c r="AB2" s="1550"/>
      <c r="AC2" s="1550"/>
      <c r="AD2" s="1550"/>
      <c r="AE2" s="1550"/>
    </row>
    <row r="3" spans="1:31" s="1562" customFormat="1" ht="12.75" customHeight="1" x14ac:dyDescent="0.2">
      <c r="A3" s="1687">
        <v>1</v>
      </c>
      <c r="B3" s="1688" t="s">
        <v>242</v>
      </c>
      <c r="C3" s="1689"/>
      <c r="D3" s="1689"/>
      <c r="E3" s="1689"/>
      <c r="F3" s="1689"/>
      <c r="G3" s="1689"/>
      <c r="H3" s="1689"/>
      <c r="I3" s="1690"/>
      <c r="J3" s="1561"/>
      <c r="K3" s="1561"/>
      <c r="L3" s="1561"/>
      <c r="M3" s="1561"/>
      <c r="N3" s="1544"/>
      <c r="O3" s="1551" t="s">
        <v>71</v>
      </c>
      <c r="P3" s="1552" t="s">
        <v>104</v>
      </c>
      <c r="Q3" s="1553" t="s">
        <v>133</v>
      </c>
      <c r="R3" s="1554" t="s">
        <v>111</v>
      </c>
      <c r="S3" s="1555" t="s">
        <v>141</v>
      </c>
      <c r="T3" s="1556" t="s">
        <v>114</v>
      </c>
      <c r="U3" s="1554" t="s">
        <v>117</v>
      </c>
      <c r="V3" s="1557" t="s">
        <v>474</v>
      </c>
      <c r="W3" s="1558" t="s">
        <v>121</v>
      </c>
      <c r="X3" s="1559" t="s">
        <v>123</v>
      </c>
      <c r="Y3" s="1560" t="s">
        <v>284</v>
      </c>
      <c r="Z3" s="1548"/>
      <c r="AA3" s="1549"/>
      <c r="AB3" s="1549"/>
      <c r="AC3" s="1549"/>
      <c r="AD3" s="1549"/>
      <c r="AE3" s="1549"/>
    </row>
    <row r="4" spans="1:31" s="1562" customFormat="1" ht="12.75" customHeight="1" x14ac:dyDescent="0.2">
      <c r="A4" s="1691">
        <f t="shared" ref="A4:A34" si="0">A3+1</f>
        <v>2</v>
      </c>
      <c r="B4" s="1692" t="s">
        <v>248</v>
      </c>
      <c r="C4" s="1693"/>
      <c r="D4" s="1694"/>
      <c r="E4" s="1814"/>
      <c r="F4" s="1815"/>
      <c r="G4" s="1815"/>
      <c r="H4" s="1815"/>
      <c r="I4" s="1816"/>
      <c r="J4" s="1543"/>
      <c r="K4" s="1543"/>
      <c r="L4" s="1543"/>
      <c r="M4" s="1543"/>
      <c r="N4" s="1544"/>
      <c r="O4" s="1551" t="s">
        <v>34</v>
      </c>
      <c r="P4" s="1552" t="s">
        <v>549</v>
      </c>
      <c r="Q4" s="1553" t="s">
        <v>134</v>
      </c>
      <c r="R4" s="1548"/>
      <c r="S4" s="1555" t="s">
        <v>142</v>
      </c>
      <c r="T4" s="1563" t="s">
        <v>144</v>
      </c>
      <c r="U4" s="1554" t="s">
        <v>62</v>
      </c>
      <c r="V4" s="1557"/>
      <c r="W4" s="1548"/>
      <c r="X4" s="1559" t="s">
        <v>124</v>
      </c>
      <c r="Y4" s="1560" t="s">
        <v>285</v>
      </c>
      <c r="Z4" s="1548"/>
      <c r="AA4" s="1549"/>
      <c r="AB4" s="1549"/>
      <c r="AC4" s="1549"/>
      <c r="AD4" s="1549"/>
      <c r="AE4" s="1549"/>
    </row>
    <row r="5" spans="1:31" s="1562" customFormat="1" ht="12.75" customHeight="1" x14ac:dyDescent="0.2">
      <c r="A5" s="1695">
        <f t="shared" si="0"/>
        <v>3</v>
      </c>
      <c r="B5" s="1692" t="s">
        <v>52</v>
      </c>
      <c r="C5" s="1696"/>
      <c r="D5" s="1697"/>
      <c r="E5" s="1817"/>
      <c r="F5" s="1818"/>
      <c r="G5" s="1818"/>
      <c r="H5" s="1818"/>
      <c r="I5" s="1819"/>
      <c r="J5" s="1543"/>
      <c r="K5" s="1543"/>
      <c r="L5" s="1543"/>
      <c r="M5" s="1543"/>
      <c r="N5" s="1544"/>
      <c r="O5" s="1551" t="s">
        <v>72</v>
      </c>
      <c r="P5" s="1552" t="s">
        <v>105</v>
      </c>
      <c r="Q5" s="1548"/>
      <c r="R5" s="1548"/>
      <c r="S5" s="1548"/>
      <c r="T5" s="1557" t="s">
        <v>145</v>
      </c>
      <c r="U5" s="1554" t="s">
        <v>282</v>
      </c>
      <c r="V5" s="1548"/>
      <c r="W5" s="1548"/>
      <c r="X5" s="1559" t="s">
        <v>125</v>
      </c>
      <c r="Y5" s="1560" t="s">
        <v>286</v>
      </c>
      <c r="Z5" s="1548"/>
      <c r="AA5" s="1549"/>
      <c r="AB5" s="1549"/>
      <c r="AC5" s="1549"/>
      <c r="AD5" s="1549"/>
      <c r="AE5" s="1549"/>
    </row>
    <row r="6" spans="1:31" s="1562" customFormat="1" ht="12.75" customHeight="1" x14ac:dyDescent="0.2">
      <c r="A6" s="1695">
        <f t="shared" si="0"/>
        <v>4</v>
      </c>
      <c r="B6" s="1698" t="s">
        <v>73</v>
      </c>
      <c r="C6" s="1696"/>
      <c r="D6" s="1697"/>
      <c r="E6" s="1820"/>
      <c r="F6" s="1821"/>
      <c r="G6" s="1821"/>
      <c r="H6" s="1821"/>
      <c r="I6" s="1822"/>
      <c r="J6" s="1561"/>
      <c r="K6" s="1561"/>
      <c r="L6" s="1561"/>
      <c r="M6" s="1561"/>
      <c r="N6" s="1544"/>
      <c r="O6" s="1551" t="s">
        <v>559</v>
      </c>
      <c r="P6" s="1552" t="s">
        <v>560</v>
      </c>
      <c r="Q6" s="1564"/>
      <c r="R6" s="1564"/>
      <c r="S6" s="1564"/>
      <c r="T6" s="1565" t="s">
        <v>146</v>
      </c>
      <c r="U6" s="1564"/>
      <c r="V6" s="1564"/>
      <c r="W6" s="1564"/>
      <c r="X6" s="1559" t="s">
        <v>281</v>
      </c>
      <c r="Y6" s="1566"/>
      <c r="Z6" s="1564"/>
      <c r="AA6" s="1550"/>
      <c r="AB6" s="1549"/>
      <c r="AC6" s="1549"/>
      <c r="AD6" s="1549"/>
      <c r="AE6" s="1549"/>
    </row>
    <row r="7" spans="1:31" s="1562" customFormat="1" ht="12.75" customHeight="1" x14ac:dyDescent="0.2">
      <c r="A7" s="1695">
        <f t="shared" si="0"/>
        <v>5</v>
      </c>
      <c r="B7" s="1698" t="s">
        <v>74</v>
      </c>
      <c r="C7" s="1696"/>
      <c r="D7" s="1697"/>
      <c r="E7" s="1817"/>
      <c r="F7" s="1818"/>
      <c r="G7" s="1818"/>
      <c r="H7" s="1818"/>
      <c r="I7" s="1819"/>
      <c r="J7" s="1543"/>
      <c r="K7" s="1543"/>
      <c r="L7" s="1543"/>
      <c r="M7" s="1543"/>
      <c r="N7" s="1544"/>
      <c r="O7" s="1567" t="s">
        <v>561</v>
      </c>
      <c r="P7" s="1552" t="s">
        <v>106</v>
      </c>
      <c r="Q7" s="1548"/>
      <c r="R7" s="1548"/>
      <c r="S7" s="1548"/>
      <c r="T7" s="1557" t="s">
        <v>147</v>
      </c>
      <c r="U7" s="1548"/>
      <c r="V7" s="1548"/>
      <c r="W7" s="1548"/>
      <c r="X7" s="1559" t="s">
        <v>126</v>
      </c>
      <c r="Y7" s="1560" t="s">
        <v>120</v>
      </c>
      <c r="Z7" s="1548"/>
      <c r="AA7" s="1549"/>
      <c r="AB7" s="1549"/>
      <c r="AC7" s="1549"/>
      <c r="AD7" s="1549"/>
      <c r="AE7" s="1549"/>
    </row>
    <row r="8" spans="1:31" s="1562" customFormat="1" ht="12.75" customHeight="1" x14ac:dyDescent="0.2">
      <c r="A8" s="1695">
        <f t="shared" si="0"/>
        <v>6</v>
      </c>
      <c r="B8" s="1699" t="s">
        <v>82</v>
      </c>
      <c r="C8" s="1700"/>
      <c r="D8" s="1701"/>
      <c r="E8" s="1817"/>
      <c r="F8" s="1818"/>
      <c r="G8" s="1818"/>
      <c r="H8" s="1818"/>
      <c r="I8" s="1819"/>
      <c r="J8" s="1543"/>
      <c r="K8" s="1543"/>
      <c r="L8" s="1543"/>
      <c r="M8" s="1543"/>
      <c r="N8" s="1544"/>
      <c r="O8" s="1551" t="s">
        <v>562</v>
      </c>
      <c r="P8" s="1568" t="s">
        <v>107</v>
      </c>
      <c r="Q8" s="1548"/>
      <c r="R8" s="1548"/>
      <c r="S8" s="1548"/>
      <c r="T8" s="1548"/>
      <c r="U8" s="1548"/>
      <c r="V8" s="1548"/>
      <c r="W8" s="1548"/>
      <c r="X8" s="1569" t="s">
        <v>127</v>
      </c>
      <c r="Y8" s="1560" t="s">
        <v>116</v>
      </c>
      <c r="Z8" s="1548"/>
      <c r="AA8" s="1549"/>
      <c r="AB8" s="1549"/>
      <c r="AC8" s="1549"/>
      <c r="AD8" s="1549"/>
      <c r="AE8" s="1549"/>
    </row>
    <row r="9" spans="1:31" s="1562" customFormat="1" ht="12.75" customHeight="1" x14ac:dyDescent="0.2">
      <c r="A9" s="1702">
        <f t="shared" si="0"/>
        <v>7</v>
      </c>
      <c r="B9" s="1703" t="s">
        <v>223</v>
      </c>
      <c r="C9" s="1704"/>
      <c r="D9" s="1705"/>
      <c r="E9" s="1823"/>
      <c r="F9" s="1824"/>
      <c r="G9" s="1824"/>
      <c r="H9" s="1824"/>
      <c r="I9" s="1825"/>
      <c r="J9" s="1570"/>
      <c r="K9" s="1570"/>
      <c r="L9" s="1570"/>
      <c r="M9" s="1570"/>
      <c r="N9" s="1544"/>
      <c r="O9" s="1551" t="s">
        <v>563</v>
      </c>
      <c r="P9" s="1552" t="s">
        <v>108</v>
      </c>
      <c r="Q9" s="1548"/>
      <c r="R9" s="1548"/>
      <c r="S9" s="1548"/>
      <c r="T9" s="1548"/>
      <c r="U9" s="1548"/>
      <c r="V9" s="1548"/>
      <c r="W9" s="1548"/>
      <c r="X9" s="1559" t="s">
        <v>128</v>
      </c>
      <c r="Y9" s="1560"/>
      <c r="Z9" s="1548"/>
      <c r="AA9" s="1549"/>
      <c r="AB9" s="1549"/>
      <c r="AC9" s="1549"/>
      <c r="AD9" s="1549"/>
      <c r="AE9" s="1549"/>
    </row>
    <row r="10" spans="1:31" s="1579" customFormat="1" ht="12.75" customHeight="1" x14ac:dyDescent="0.2">
      <c r="A10" s="1702">
        <f t="shared" si="0"/>
        <v>8</v>
      </c>
      <c r="B10" s="1706" t="s">
        <v>239</v>
      </c>
      <c r="C10" s="1707"/>
      <c r="D10" s="1707"/>
      <c r="E10" s="1707"/>
      <c r="F10" s="1707"/>
      <c r="G10" s="1707"/>
      <c r="H10" s="1707"/>
      <c r="I10" s="1744"/>
      <c r="J10" s="1571"/>
      <c r="K10" s="1571"/>
      <c r="L10" s="1571"/>
      <c r="M10" s="1571"/>
      <c r="N10" s="1572"/>
      <c r="O10" s="1573" t="s">
        <v>564</v>
      </c>
      <c r="P10" s="1574" t="s">
        <v>28</v>
      </c>
      <c r="Q10" s="1575"/>
      <c r="R10" s="1575"/>
      <c r="S10" s="1575"/>
      <c r="T10" s="1575"/>
      <c r="U10" s="1575"/>
      <c r="V10" s="1574"/>
      <c r="W10" s="1575"/>
      <c r="X10" s="1575"/>
      <c r="Y10" s="1576"/>
      <c r="Z10" s="1575"/>
      <c r="AA10" s="1577"/>
      <c r="AB10" s="1578"/>
      <c r="AC10" s="1578"/>
      <c r="AD10" s="1578"/>
      <c r="AE10" s="1578"/>
    </row>
    <row r="11" spans="1:31" s="1562" customFormat="1" ht="12.75" customHeight="1" x14ac:dyDescent="0.2">
      <c r="A11" s="1708">
        <f t="shared" si="0"/>
        <v>9</v>
      </c>
      <c r="B11" s="1709" t="s">
        <v>187</v>
      </c>
      <c r="C11" s="1709"/>
      <c r="D11" s="1709"/>
      <c r="E11" s="1580"/>
      <c r="F11" s="1698" t="s">
        <v>219</v>
      </c>
      <c r="G11" s="1696"/>
      <c r="H11" s="1710" t="s">
        <v>220</v>
      </c>
      <c r="I11" s="1581"/>
      <c r="N11" s="1544"/>
      <c r="O11" s="1567" t="s">
        <v>565</v>
      </c>
      <c r="P11" s="1552"/>
      <c r="Q11" s="1548"/>
      <c r="R11" s="1548"/>
      <c r="S11" s="1548"/>
      <c r="T11" s="1548"/>
      <c r="U11" s="1548"/>
      <c r="V11" s="1548"/>
      <c r="W11" s="1548"/>
      <c r="X11" s="1548"/>
      <c r="Y11" s="1582"/>
      <c r="Z11" s="1548"/>
      <c r="AA11" s="1549"/>
      <c r="AB11" s="1549"/>
      <c r="AC11" s="1549"/>
      <c r="AD11" s="1549"/>
      <c r="AE11" s="1549"/>
    </row>
    <row r="12" spans="1:31" s="1562" customFormat="1" ht="12.75" customHeight="1" x14ac:dyDescent="0.2">
      <c r="A12" s="1695">
        <f t="shared" si="0"/>
        <v>10</v>
      </c>
      <c r="B12" s="1698"/>
      <c r="C12" s="1696"/>
      <c r="D12" s="1710"/>
      <c r="E12" s="1745"/>
      <c r="F12" s="1698" t="s">
        <v>222</v>
      </c>
      <c r="G12" s="1696"/>
      <c r="H12" s="1710" t="s">
        <v>221</v>
      </c>
      <c r="I12" s="1583"/>
      <c r="J12" s="1584"/>
      <c r="K12" s="1584"/>
      <c r="L12" s="1584"/>
      <c r="M12" s="1584"/>
      <c r="N12" s="1544"/>
      <c r="O12" s="1567" t="s">
        <v>566</v>
      </c>
      <c r="P12" s="1552"/>
      <c r="Q12" s="1548"/>
      <c r="R12" s="1548"/>
      <c r="S12" s="1548"/>
      <c r="T12" s="1548"/>
      <c r="U12" s="1548"/>
      <c r="V12" s="1548"/>
      <c r="W12" s="1548"/>
      <c r="X12" s="1548"/>
      <c r="Y12" s="1582"/>
      <c r="Z12" s="1548"/>
      <c r="AA12" s="1549"/>
      <c r="AB12" s="1549"/>
      <c r="AC12" s="1549"/>
      <c r="AD12" s="1549"/>
      <c r="AE12" s="1549"/>
    </row>
    <row r="13" spans="1:31" s="1579" customFormat="1" ht="12.75" customHeight="1" x14ac:dyDescent="0.2">
      <c r="A13" s="1702">
        <f>A12+1</f>
        <v>11</v>
      </c>
      <c r="B13" s="1711"/>
      <c r="C13" s="1712"/>
      <c r="D13" s="1712"/>
      <c r="E13" s="1712"/>
      <c r="F13" s="1712"/>
      <c r="G13" s="1712"/>
      <c r="H13" s="1712"/>
      <c r="I13" s="1746"/>
      <c r="J13" s="1585"/>
      <c r="K13" s="1585"/>
      <c r="L13" s="1585"/>
      <c r="M13" s="1585"/>
      <c r="N13" s="1572"/>
      <c r="O13" s="1586" t="s">
        <v>567</v>
      </c>
      <c r="P13" s="1574"/>
      <c r="Q13" s="1574"/>
      <c r="R13" s="1574"/>
      <c r="S13" s="1574"/>
      <c r="T13" s="1574"/>
      <c r="U13" s="1574"/>
      <c r="V13" s="1574"/>
      <c r="W13" s="1574"/>
      <c r="X13" s="1574"/>
      <c r="Y13" s="1587"/>
      <c r="Z13" s="1588"/>
      <c r="AA13" s="1589"/>
      <c r="AB13" s="1578"/>
      <c r="AC13" s="1578"/>
      <c r="AD13" s="1578"/>
      <c r="AE13" s="1578"/>
    </row>
    <row r="14" spans="1:31" s="1579" customFormat="1" ht="12.75" customHeight="1" x14ac:dyDescent="0.2">
      <c r="A14" s="1702">
        <f t="shared" si="0"/>
        <v>12</v>
      </c>
      <c r="B14" s="1713" t="s">
        <v>240</v>
      </c>
      <c r="C14" s="1707"/>
      <c r="D14" s="1707"/>
      <c r="E14" s="1707"/>
      <c r="F14" s="1707"/>
      <c r="G14" s="1707"/>
      <c r="H14" s="1707"/>
      <c r="I14" s="1744"/>
      <c r="J14" s="1571"/>
      <c r="K14" s="1571"/>
      <c r="L14" s="1571"/>
      <c r="M14" s="1571"/>
      <c r="N14" s="1572"/>
      <c r="O14" s="1586" t="s">
        <v>568</v>
      </c>
      <c r="P14" s="1574"/>
      <c r="Q14" s="1590" t="s">
        <v>643</v>
      </c>
      <c r="R14" s="1574"/>
      <c r="S14" s="1574"/>
      <c r="T14" s="1574"/>
      <c r="U14" s="1574"/>
      <c r="V14" s="1574"/>
      <c r="W14" s="1574"/>
      <c r="X14" s="1574"/>
      <c r="Y14" s="1587"/>
      <c r="Z14" s="1591"/>
      <c r="AA14" s="1592"/>
      <c r="AB14" s="1578"/>
      <c r="AC14" s="1578"/>
      <c r="AD14" s="1578"/>
      <c r="AE14" s="1578"/>
    </row>
    <row r="15" spans="1:31" s="1562" customFormat="1" ht="12.75" customHeight="1" x14ac:dyDescent="0.2">
      <c r="A15" s="1708">
        <f t="shared" si="0"/>
        <v>13</v>
      </c>
      <c r="B15" s="1714" t="s">
        <v>701</v>
      </c>
      <c r="C15" s="1715"/>
      <c r="D15" s="1716"/>
      <c r="E15" s="1593"/>
      <c r="F15" s="1740" t="s">
        <v>726</v>
      </c>
      <c r="G15" s="1715"/>
      <c r="H15" s="1694"/>
      <c r="I15" s="1594"/>
      <c r="J15" s="1595"/>
      <c r="K15" s="1595"/>
      <c r="L15" s="1595"/>
      <c r="M15" s="1595"/>
      <c r="N15" s="1544"/>
      <c r="O15" s="1567" t="s">
        <v>569</v>
      </c>
      <c r="P15" s="1552"/>
      <c r="Q15" s="1548" t="s">
        <v>644</v>
      </c>
      <c r="R15" s="1548"/>
      <c r="S15" s="1548"/>
      <c r="T15" s="1548"/>
      <c r="U15" s="1548"/>
      <c r="V15" s="1548"/>
      <c r="W15" s="1548"/>
      <c r="X15" s="1548"/>
      <c r="Y15" s="1582"/>
      <c r="Z15" s="1596"/>
      <c r="AA15" s="1597"/>
      <c r="AB15" s="1549"/>
      <c r="AC15" s="1549"/>
      <c r="AD15" s="1549"/>
      <c r="AE15" s="1549"/>
    </row>
    <row r="16" spans="1:31" s="1562" customFormat="1" ht="12.75" customHeight="1" x14ac:dyDescent="0.2">
      <c r="A16" s="1695">
        <f t="shared" si="0"/>
        <v>14</v>
      </c>
      <c r="B16" s="1698" t="s">
        <v>262</v>
      </c>
      <c r="C16" s="1696"/>
      <c r="D16" s="1701"/>
      <c r="E16" s="1598"/>
      <c r="F16" s="1734" t="s">
        <v>727</v>
      </c>
      <c r="G16" s="1696"/>
      <c r="H16" s="1721"/>
      <c r="I16" s="1594"/>
      <c r="J16" s="1599"/>
      <c r="K16" s="1599"/>
      <c r="L16" s="1599"/>
      <c r="M16" s="1599"/>
      <c r="N16" s="1544"/>
      <c r="O16" s="1567"/>
      <c r="P16" s="1552"/>
      <c r="Q16" s="1548" t="s">
        <v>645</v>
      </c>
      <c r="R16" s="1548"/>
      <c r="S16" s="1548"/>
      <c r="T16" s="1548"/>
      <c r="U16" s="1548"/>
      <c r="V16" s="1548"/>
      <c r="W16" s="1548"/>
      <c r="X16" s="1548"/>
      <c r="Y16" s="1582"/>
      <c r="Z16" s="1549"/>
      <c r="AA16" s="1549"/>
      <c r="AB16" s="1549"/>
      <c r="AC16" s="1549"/>
      <c r="AD16" s="1549"/>
      <c r="AE16" s="1549"/>
    </row>
    <row r="17" spans="1:91" s="1562" customFormat="1" ht="12.75" customHeight="1" x14ac:dyDescent="0.2">
      <c r="A17" s="1695">
        <f t="shared" si="0"/>
        <v>15</v>
      </c>
      <c r="B17" s="1698" t="s">
        <v>263</v>
      </c>
      <c r="C17" s="1696"/>
      <c r="D17" s="1697"/>
      <c r="E17" s="1600"/>
      <c r="F17" s="1698" t="s">
        <v>129</v>
      </c>
      <c r="G17" s="1696"/>
      <c r="H17" s="1701"/>
      <c r="I17" s="1601"/>
      <c r="J17" s="1595"/>
      <c r="K17" s="1595"/>
      <c r="L17" s="1595"/>
      <c r="M17" s="1595"/>
      <c r="N17" s="1544"/>
      <c r="O17" s="1567"/>
      <c r="P17" s="1552"/>
      <c r="Q17" s="1548"/>
      <c r="R17" s="1548"/>
      <c r="S17" s="1548"/>
      <c r="T17" s="1548"/>
      <c r="U17" s="1548"/>
      <c r="V17" s="1548"/>
      <c r="W17" s="1548"/>
      <c r="X17" s="1548"/>
      <c r="Y17" s="1582"/>
      <c r="Z17" s="1549"/>
      <c r="AA17" s="1549"/>
      <c r="AB17" s="1549"/>
      <c r="AC17" s="1549"/>
      <c r="AD17" s="1549"/>
      <c r="AE17" s="1549"/>
    </row>
    <row r="18" spans="1:91" s="1562" customFormat="1" ht="12.75" customHeight="1" x14ac:dyDescent="0.2">
      <c r="A18" s="1695">
        <f t="shared" si="0"/>
        <v>16</v>
      </c>
      <c r="B18" s="1698" t="s">
        <v>264</v>
      </c>
      <c r="C18" s="1696"/>
      <c r="D18" s="1697"/>
      <c r="E18" s="1598"/>
      <c r="F18" s="1698" t="s">
        <v>477</v>
      </c>
      <c r="G18" s="1696"/>
      <c r="H18" s="1701"/>
      <c r="I18" s="1601"/>
      <c r="J18" s="1595"/>
      <c r="K18" s="1595"/>
      <c r="L18" s="1595"/>
      <c r="M18" s="1595"/>
      <c r="N18" s="1544"/>
      <c r="O18" s="1567"/>
      <c r="P18" s="1552"/>
      <c r="Q18" s="1548"/>
      <c r="R18" s="1548"/>
      <c r="S18" s="1548"/>
      <c r="T18" s="1548"/>
      <c r="U18" s="1548"/>
      <c r="V18" s="1548"/>
      <c r="W18" s="1548"/>
      <c r="X18" s="1548"/>
      <c r="Y18" s="1582"/>
      <c r="Z18" s="1549"/>
      <c r="AA18" s="1549"/>
      <c r="AB18" s="1549"/>
      <c r="AC18" s="1549"/>
      <c r="AD18" s="1549"/>
      <c r="AE18" s="1549"/>
    </row>
    <row r="19" spans="1:91" s="1562" customFormat="1" ht="12.75" customHeight="1" x14ac:dyDescent="0.2">
      <c r="A19" s="1695">
        <f t="shared" si="0"/>
        <v>17</v>
      </c>
      <c r="B19" s="1717"/>
      <c r="C19" s="1718"/>
      <c r="D19" s="1718"/>
      <c r="E19" s="1602"/>
      <c r="F19" s="1717"/>
      <c r="G19" s="1718"/>
      <c r="H19" s="1718"/>
      <c r="I19" s="1603"/>
      <c r="J19" s="1604"/>
      <c r="K19" s="1604"/>
      <c r="L19" s="1604"/>
      <c r="M19" s="1604"/>
      <c r="N19" s="1544"/>
      <c r="O19" s="1567"/>
      <c r="P19" s="1552"/>
      <c r="Q19" s="1548"/>
      <c r="R19" s="1548"/>
      <c r="S19" s="1548"/>
      <c r="T19" s="1548"/>
      <c r="U19" s="1548"/>
      <c r="V19" s="1548"/>
      <c r="W19" s="1548"/>
      <c r="X19" s="1548"/>
      <c r="Y19" s="1582"/>
      <c r="Z19" s="1549"/>
      <c r="AA19" s="1549"/>
      <c r="AB19" s="1549"/>
      <c r="AC19" s="1549"/>
      <c r="AD19" s="1549"/>
      <c r="AE19" s="1549"/>
    </row>
    <row r="20" spans="1:91" s="1562" customFormat="1" ht="12.75" customHeight="1" x14ac:dyDescent="0.2">
      <c r="A20" s="1695">
        <f t="shared" si="0"/>
        <v>18</v>
      </c>
      <c r="B20" s="1692" t="s">
        <v>259</v>
      </c>
      <c r="C20" s="1715"/>
      <c r="D20" s="1694"/>
      <c r="E20" s="1605"/>
      <c r="F20" s="1692" t="s">
        <v>261</v>
      </c>
      <c r="G20" s="1715"/>
      <c r="H20" s="1694"/>
      <c r="I20" s="1606"/>
      <c r="J20" s="1604" t="s">
        <v>720</v>
      </c>
      <c r="K20" s="1607"/>
      <c r="L20" s="1607"/>
      <c r="M20" s="1607"/>
      <c r="N20" s="1544"/>
      <c r="O20" s="1567"/>
      <c r="P20" s="1552"/>
      <c r="Q20" s="1548"/>
      <c r="R20" s="1548"/>
      <c r="S20" s="1548"/>
      <c r="T20" s="1548"/>
      <c r="U20" s="1548"/>
      <c r="V20" s="1548"/>
      <c r="W20" s="1548"/>
      <c r="X20" s="1548"/>
      <c r="Y20" s="1582"/>
    </row>
    <row r="21" spans="1:91" s="1614" customFormat="1" ht="12.75" customHeight="1" x14ac:dyDescent="0.2">
      <c r="A21" s="1695">
        <f t="shared" si="0"/>
        <v>19</v>
      </c>
      <c r="B21" s="1719" t="s">
        <v>260</v>
      </c>
      <c r="C21" s="1720"/>
      <c r="D21" s="1721"/>
      <c r="E21" s="1608"/>
      <c r="F21" s="1719" t="s">
        <v>260</v>
      </c>
      <c r="G21" s="1720"/>
      <c r="H21" s="1721"/>
      <c r="I21" s="1609"/>
      <c r="J21" s="1610"/>
      <c r="K21" s="1610"/>
      <c r="L21" s="1610"/>
      <c r="M21" s="1610"/>
      <c r="N21" s="1544"/>
      <c r="O21" s="1611" t="s">
        <v>115</v>
      </c>
      <c r="P21" s="1612"/>
      <c r="Q21" s="1563"/>
      <c r="R21" s="1563"/>
      <c r="S21" s="1563"/>
      <c r="T21" s="1563"/>
      <c r="U21" s="1563"/>
      <c r="V21" s="1563"/>
      <c r="W21" s="1563"/>
      <c r="X21" s="1563"/>
      <c r="Y21" s="1613"/>
    </row>
    <row r="22" spans="1:91" s="1562" customFormat="1" ht="12.75" customHeight="1" x14ac:dyDescent="0.2">
      <c r="A22" s="1695">
        <f t="shared" si="0"/>
        <v>20</v>
      </c>
      <c r="B22" s="1722" t="s">
        <v>53</v>
      </c>
      <c r="C22" s="1723"/>
      <c r="D22" s="1724"/>
      <c r="E22" s="1615"/>
      <c r="F22" s="1722" t="s">
        <v>53</v>
      </c>
      <c r="G22" s="1723"/>
      <c r="H22" s="1724"/>
      <c r="I22" s="1616"/>
      <c r="J22" s="1607"/>
      <c r="K22" s="1607"/>
      <c r="L22" s="1607"/>
      <c r="M22" s="1607"/>
      <c r="N22" s="1544"/>
      <c r="O22" s="1544"/>
      <c r="P22" s="1544"/>
      <c r="Q22" s="1544"/>
      <c r="R22" s="1596"/>
      <c r="S22" s="1596"/>
      <c r="T22" s="1596"/>
      <c r="U22" s="1596"/>
      <c r="V22" s="1548"/>
      <c r="W22" s="1596"/>
      <c r="X22" s="1596"/>
      <c r="Y22" s="1596"/>
    </row>
    <row r="23" spans="1:91" s="1562" customFormat="1" ht="12.75" customHeight="1" x14ac:dyDescent="0.2">
      <c r="A23" s="1695">
        <f t="shared" si="0"/>
        <v>21</v>
      </c>
      <c r="B23" s="1698" t="s">
        <v>82</v>
      </c>
      <c r="C23" s="1696"/>
      <c r="D23" s="1697"/>
      <c r="E23" s="1617"/>
      <c r="F23" s="1698" t="s">
        <v>82</v>
      </c>
      <c r="G23" s="1696"/>
      <c r="H23" s="1697"/>
      <c r="I23" s="1618"/>
      <c r="J23" s="1619"/>
      <c r="K23" s="1619"/>
      <c r="L23" s="1619"/>
      <c r="M23" s="1619"/>
      <c r="N23" s="1544"/>
      <c r="O23" s="1620"/>
      <c r="P23" s="1620"/>
      <c r="Q23" s="1620"/>
      <c r="R23" s="1620"/>
      <c r="S23" s="1620"/>
      <c r="T23" s="1620"/>
      <c r="U23" s="1620"/>
      <c r="V23" s="1548"/>
      <c r="W23" s="1620"/>
      <c r="X23" s="1620"/>
      <c r="Y23" s="1620"/>
    </row>
    <row r="24" spans="1:91" s="1562" customFormat="1" ht="12.75" customHeight="1" x14ac:dyDescent="0.2">
      <c r="A24" s="1725">
        <f t="shared" si="0"/>
        <v>22</v>
      </c>
      <c r="B24" s="1726"/>
      <c r="C24" s="1726"/>
      <c r="D24" s="1726"/>
      <c r="F24" s="1747"/>
      <c r="G24" s="1726"/>
      <c r="H24" s="1726"/>
      <c r="I24" s="1622"/>
      <c r="N24" s="1544"/>
      <c r="P24" s="1596"/>
      <c r="Q24" s="1596"/>
      <c r="R24" s="1596"/>
      <c r="S24" s="1596"/>
      <c r="T24" s="1596"/>
      <c r="U24" s="1596"/>
      <c r="V24" s="1548"/>
      <c r="W24" s="1596"/>
      <c r="X24" s="1596"/>
      <c r="Y24" s="1596"/>
    </row>
    <row r="25" spans="1:91" s="1579" customFormat="1" ht="12.75" customHeight="1" x14ac:dyDescent="0.2">
      <c r="A25" s="1727">
        <f t="shared" si="0"/>
        <v>23</v>
      </c>
      <c r="B25" s="1713" t="s">
        <v>241</v>
      </c>
      <c r="C25" s="1728"/>
      <c r="D25" s="1729"/>
      <c r="E25" s="1796"/>
      <c r="F25" s="1748"/>
      <c r="G25" s="1749"/>
      <c r="H25" s="1748"/>
      <c r="I25" s="1758"/>
      <c r="J25" s="1623"/>
      <c r="K25" s="1623"/>
      <c r="L25" s="1623"/>
      <c r="M25" s="1623"/>
      <c r="N25" s="1572"/>
      <c r="O25" s="1624"/>
      <c r="P25" s="1624"/>
      <c r="Q25" s="1624"/>
      <c r="R25" s="1625"/>
      <c r="S25" s="1625"/>
      <c r="T25" s="1625"/>
      <c r="U25" s="1624"/>
      <c r="V25" s="1578"/>
      <c r="W25" s="1624"/>
      <c r="X25" s="1624"/>
      <c r="Y25" s="1578"/>
    </row>
    <row r="26" spans="1:91" s="1562" customFormat="1" ht="12.75" customHeight="1" x14ac:dyDescent="0.2">
      <c r="A26" s="1708">
        <f t="shared" si="0"/>
        <v>24</v>
      </c>
      <c r="B26" s="1692" t="s">
        <v>1</v>
      </c>
      <c r="C26" s="1730"/>
      <c r="D26" s="1716"/>
      <c r="E26" s="1626"/>
      <c r="F26" s="1750" t="s">
        <v>83</v>
      </c>
      <c r="G26" s="1751"/>
      <c r="H26" s="1694"/>
      <c r="I26" s="1627"/>
      <c r="J26" s="1628"/>
      <c r="K26" s="1628"/>
      <c r="L26" s="1628"/>
      <c r="M26" s="1628"/>
      <c r="N26" s="1544"/>
      <c r="O26" s="1629"/>
      <c r="P26" s="1629"/>
      <c r="Q26" s="1629"/>
      <c r="R26" s="1630"/>
      <c r="S26" s="1630"/>
      <c r="T26" s="1630"/>
      <c r="U26" s="1629"/>
      <c r="V26" s="1629"/>
      <c r="W26" s="1629"/>
      <c r="X26" s="1629"/>
      <c r="Y26" s="1549"/>
    </row>
    <row r="27" spans="1:91" s="1562" customFormat="1" ht="12.75" customHeight="1" x14ac:dyDescent="0.2">
      <c r="A27" s="1695">
        <f t="shared" si="0"/>
        <v>25</v>
      </c>
      <c r="B27" s="1698" t="s">
        <v>2</v>
      </c>
      <c r="C27" s="1731"/>
      <c r="D27" s="1701"/>
      <c r="E27" s="1598"/>
      <c r="F27" s="1698" t="s">
        <v>143</v>
      </c>
      <c r="G27" s="1696"/>
      <c r="H27" s="1697"/>
      <c r="I27" s="1627"/>
      <c r="J27" s="1628"/>
      <c r="K27" s="1628"/>
      <c r="L27" s="1628"/>
      <c r="M27" s="1628"/>
      <c r="N27" s="1544"/>
      <c r="O27" s="1629"/>
      <c r="P27" s="1629"/>
      <c r="Q27" s="1629"/>
      <c r="R27" s="1630"/>
      <c r="S27" s="1630"/>
      <c r="T27" s="1630"/>
      <c r="U27" s="1629"/>
      <c r="V27" s="1629"/>
      <c r="W27" s="1629"/>
      <c r="X27" s="1629"/>
      <c r="Y27" s="1549"/>
    </row>
    <row r="28" spans="1:91" s="1562" customFormat="1" ht="12.75" customHeight="1" x14ac:dyDescent="0.2">
      <c r="A28" s="1695">
        <f t="shared" si="0"/>
        <v>26</v>
      </c>
      <c r="B28" s="1732" t="s">
        <v>41</v>
      </c>
      <c r="C28" s="1731" t="s">
        <v>131</v>
      </c>
      <c r="D28" s="1701"/>
      <c r="E28" s="1598"/>
      <c r="F28" s="1719" t="s">
        <v>159</v>
      </c>
      <c r="G28" s="1720"/>
      <c r="H28" s="1721"/>
      <c r="I28" s="1631"/>
      <c r="J28" s="1632"/>
      <c r="K28" s="1632"/>
      <c r="L28" s="1632"/>
      <c r="M28" s="1632"/>
      <c r="N28" s="1544"/>
      <c r="O28" s="1549"/>
      <c r="P28" s="1549"/>
      <c r="Q28" s="1549"/>
      <c r="R28" s="1630"/>
      <c r="S28" s="1630"/>
      <c r="T28" s="1630"/>
      <c r="U28" s="1549"/>
      <c r="V28" s="1549"/>
      <c r="W28" s="1549"/>
      <c r="X28" s="1549"/>
      <c r="Y28" s="1549"/>
      <c r="Z28" s="1544"/>
      <c r="AA28" s="1544"/>
      <c r="AB28" s="1544"/>
      <c r="AC28" s="1544"/>
      <c r="AD28" s="1544"/>
      <c r="AE28" s="1544"/>
      <c r="AF28" s="1544"/>
      <c r="AG28" s="1544"/>
      <c r="AH28" s="1544"/>
      <c r="AI28" s="1544"/>
      <c r="AJ28" s="1544"/>
      <c r="AK28" s="1544"/>
      <c r="AL28" s="1544"/>
      <c r="AM28" s="1544"/>
      <c r="AN28" s="1544"/>
      <c r="AO28" s="1544"/>
      <c r="AP28" s="1544"/>
      <c r="AQ28" s="1544"/>
      <c r="AR28" s="1544"/>
      <c r="AS28" s="1544"/>
      <c r="AT28" s="1544"/>
      <c r="AU28" s="1544"/>
      <c r="AV28" s="1544"/>
      <c r="AW28" s="1544"/>
      <c r="AX28" s="1544"/>
      <c r="AY28" s="1544"/>
      <c r="AZ28" s="1544"/>
      <c r="BA28" s="1544"/>
      <c r="BB28" s="1544"/>
      <c r="BC28" s="1544"/>
      <c r="BD28" s="1544"/>
      <c r="BE28" s="1544"/>
      <c r="BF28" s="1544"/>
      <c r="BG28" s="1544"/>
      <c r="BH28" s="1544"/>
      <c r="BI28" s="1544"/>
      <c r="BJ28" s="1544"/>
      <c r="BK28" s="1544"/>
      <c r="BL28" s="1544"/>
      <c r="BM28" s="1544"/>
      <c r="BN28" s="1544"/>
      <c r="BO28" s="1544"/>
      <c r="BP28" s="1544"/>
      <c r="BQ28" s="1544"/>
      <c r="BR28" s="1544"/>
      <c r="BS28" s="1544"/>
      <c r="BT28" s="1544"/>
      <c r="BU28" s="1544"/>
      <c r="BV28" s="1544"/>
      <c r="BW28" s="1544"/>
      <c r="BX28" s="1544"/>
      <c r="BY28" s="1544"/>
      <c r="BZ28" s="1544"/>
      <c r="CA28" s="1544"/>
      <c r="CB28" s="1544"/>
      <c r="CC28" s="1544"/>
      <c r="CD28" s="1544"/>
      <c r="CE28" s="1544"/>
      <c r="CF28" s="1544"/>
      <c r="CG28" s="1544"/>
      <c r="CH28" s="1544"/>
      <c r="CI28" s="1544"/>
      <c r="CJ28" s="1544"/>
      <c r="CK28" s="1544"/>
      <c r="CL28" s="1544"/>
      <c r="CM28" s="1544"/>
    </row>
    <row r="29" spans="1:91" s="1544" customFormat="1" ht="12.75" customHeight="1" x14ac:dyDescent="0.2">
      <c r="A29" s="1695">
        <f t="shared" si="0"/>
        <v>27</v>
      </c>
      <c r="B29" s="1732" t="s">
        <v>41</v>
      </c>
      <c r="C29" s="1731" t="s">
        <v>130</v>
      </c>
      <c r="D29" s="1701"/>
      <c r="E29" s="1598"/>
      <c r="F29" s="1719" t="s">
        <v>646</v>
      </c>
      <c r="G29" s="1720"/>
      <c r="H29" s="1721"/>
      <c r="I29" s="1631"/>
      <c r="J29" s="1632"/>
      <c r="K29" s="1632"/>
      <c r="L29" s="1632"/>
      <c r="M29" s="1632"/>
      <c r="O29" s="1562"/>
      <c r="P29" s="1562"/>
      <c r="Q29" s="1562"/>
      <c r="R29" s="1633"/>
      <c r="S29" s="1633"/>
      <c r="T29" s="1633"/>
      <c r="U29" s="1562"/>
      <c r="V29" s="1562"/>
      <c r="W29" s="1562"/>
      <c r="X29" s="1562"/>
      <c r="Y29" s="1562"/>
      <c r="Z29" s="1562"/>
      <c r="AA29" s="1562"/>
      <c r="AB29" s="1562"/>
      <c r="AC29" s="1562"/>
      <c r="AD29" s="1562"/>
      <c r="AE29" s="1562"/>
      <c r="AF29" s="1562"/>
      <c r="AG29" s="1562"/>
      <c r="AH29" s="1562"/>
      <c r="AI29" s="1562"/>
      <c r="AJ29" s="1562"/>
      <c r="AK29" s="1562"/>
      <c r="AL29" s="1562"/>
      <c r="AM29" s="1562"/>
      <c r="AN29" s="1562"/>
      <c r="AO29" s="1562"/>
      <c r="AP29" s="1562"/>
      <c r="AQ29" s="1562"/>
      <c r="AR29" s="1562"/>
      <c r="AS29" s="1562"/>
      <c r="AT29" s="1562"/>
      <c r="AU29" s="1562"/>
      <c r="AV29" s="1562"/>
      <c r="AW29" s="1562"/>
      <c r="AX29" s="1562"/>
      <c r="AY29" s="1562"/>
      <c r="AZ29" s="1562"/>
      <c r="BA29" s="1562"/>
      <c r="BB29" s="1562"/>
      <c r="BC29" s="1562"/>
      <c r="BD29" s="1562"/>
      <c r="BE29" s="1562"/>
      <c r="BF29" s="1562"/>
      <c r="BG29" s="1562"/>
      <c r="BH29" s="1562"/>
      <c r="BI29" s="1562"/>
      <c r="BJ29" s="1562"/>
      <c r="BK29" s="1562"/>
      <c r="BL29" s="1562"/>
      <c r="BM29" s="1562"/>
      <c r="BN29" s="1562"/>
      <c r="BO29" s="1562"/>
      <c r="BP29" s="1562"/>
      <c r="BQ29" s="1562"/>
      <c r="BR29" s="1562"/>
      <c r="BS29" s="1562"/>
      <c r="BT29" s="1562"/>
      <c r="BU29" s="1562"/>
      <c r="BV29" s="1562"/>
      <c r="BW29" s="1562"/>
      <c r="BX29" s="1562"/>
      <c r="BY29" s="1562"/>
      <c r="BZ29" s="1562"/>
      <c r="CA29" s="1562"/>
      <c r="CB29" s="1562"/>
      <c r="CC29" s="1562"/>
      <c r="CD29" s="1562"/>
      <c r="CE29" s="1562"/>
      <c r="CF29" s="1562"/>
      <c r="CG29" s="1562"/>
      <c r="CH29" s="1562"/>
      <c r="CI29" s="1562"/>
      <c r="CJ29" s="1562"/>
      <c r="CK29" s="1562"/>
      <c r="CL29" s="1562"/>
      <c r="CM29" s="1562"/>
    </row>
    <row r="30" spans="1:91" s="1562" customFormat="1" ht="12.75" customHeight="1" x14ac:dyDescent="0.2">
      <c r="A30" s="1695">
        <f t="shared" si="0"/>
        <v>28</v>
      </c>
      <c r="B30" s="1698" t="s">
        <v>3</v>
      </c>
      <c r="C30" s="1731"/>
      <c r="D30" s="1701"/>
      <c r="E30" s="1598"/>
      <c r="F30" s="1752" t="s">
        <v>728</v>
      </c>
      <c r="G30" s="1753"/>
      <c r="H30" s="1697"/>
      <c r="I30" s="1634"/>
      <c r="J30" s="1635"/>
      <c r="K30" s="1635"/>
      <c r="L30" s="1635"/>
      <c r="M30" s="1635"/>
      <c r="N30" s="1544"/>
      <c r="O30" s="1614"/>
      <c r="P30" s="1614"/>
      <c r="Q30" s="1614"/>
      <c r="R30" s="1636"/>
      <c r="S30" s="1636"/>
      <c r="T30" s="1636"/>
      <c r="U30" s="1614"/>
      <c r="V30" s="1614"/>
      <c r="W30" s="1614"/>
      <c r="X30" s="1614"/>
      <c r="Y30" s="1614"/>
    </row>
    <row r="31" spans="1:91" s="1562" customFormat="1" ht="12.75" customHeight="1" x14ac:dyDescent="0.2">
      <c r="A31" s="1695">
        <f t="shared" si="0"/>
        <v>29</v>
      </c>
      <c r="B31" s="1698" t="s">
        <v>551</v>
      </c>
      <c r="C31" s="1731"/>
      <c r="D31" s="1701"/>
      <c r="E31" s="1598"/>
      <c r="F31" s="1752" t="s">
        <v>729</v>
      </c>
      <c r="G31" s="1753"/>
      <c r="H31" s="1697"/>
      <c r="I31" s="1637"/>
      <c r="J31" s="1638" t="s">
        <v>717</v>
      </c>
      <c r="K31" s="1639"/>
      <c r="L31" s="1639"/>
      <c r="M31" s="1639"/>
      <c r="N31" s="1544"/>
      <c r="R31" s="1633"/>
      <c r="S31" s="1633"/>
      <c r="T31" s="1633"/>
      <c r="Z31" s="1544"/>
      <c r="AA31" s="1544"/>
      <c r="AB31" s="1544"/>
      <c r="AC31" s="1544"/>
      <c r="AD31" s="1544"/>
      <c r="AE31" s="1544"/>
      <c r="AF31" s="1544"/>
      <c r="AG31" s="1544"/>
      <c r="AH31" s="1544"/>
      <c r="AI31" s="1544"/>
      <c r="AJ31" s="1544"/>
      <c r="AK31" s="1544"/>
      <c r="AL31" s="1544"/>
      <c r="AM31" s="1544"/>
      <c r="AN31" s="1544"/>
      <c r="AO31" s="1544"/>
      <c r="AP31" s="1544"/>
      <c r="AQ31" s="1544"/>
      <c r="AR31" s="1544"/>
      <c r="AS31" s="1544"/>
      <c r="AT31" s="1544"/>
      <c r="AU31" s="1544"/>
      <c r="AV31" s="1544"/>
      <c r="AW31" s="1544"/>
      <c r="AX31" s="1544"/>
      <c r="AY31" s="1544"/>
      <c r="AZ31" s="1544"/>
      <c r="BA31" s="1544"/>
      <c r="BB31" s="1544"/>
      <c r="BC31" s="1544"/>
      <c r="BD31" s="1544"/>
      <c r="BE31" s="1544"/>
      <c r="BF31" s="1544"/>
      <c r="BG31" s="1544"/>
      <c r="BH31" s="1544"/>
      <c r="BI31" s="1544"/>
      <c r="BJ31" s="1544"/>
      <c r="BK31" s="1544"/>
      <c r="BL31" s="1544"/>
      <c r="BM31" s="1544"/>
      <c r="BN31" s="1544"/>
      <c r="BO31" s="1544"/>
      <c r="BP31" s="1544"/>
      <c r="BQ31" s="1544"/>
      <c r="BR31" s="1544"/>
      <c r="BS31" s="1544"/>
      <c r="BT31" s="1544"/>
      <c r="BU31" s="1544"/>
      <c r="BV31" s="1544"/>
      <c r="BW31" s="1544"/>
      <c r="BX31" s="1544"/>
      <c r="BY31" s="1544"/>
      <c r="BZ31" s="1544"/>
      <c r="CA31" s="1544"/>
      <c r="CB31" s="1544"/>
      <c r="CC31" s="1544"/>
      <c r="CD31" s="1544"/>
      <c r="CE31" s="1544"/>
      <c r="CF31" s="1544"/>
      <c r="CG31" s="1544"/>
      <c r="CH31" s="1544"/>
      <c r="CI31" s="1544"/>
      <c r="CJ31" s="1544"/>
      <c r="CK31" s="1544"/>
      <c r="CL31" s="1544"/>
      <c r="CM31" s="1544"/>
    </row>
    <row r="32" spans="1:91" s="1544" customFormat="1" ht="12.75" customHeight="1" x14ac:dyDescent="0.2">
      <c r="A32" s="1695">
        <f t="shared" si="0"/>
        <v>30</v>
      </c>
      <c r="B32" s="1698" t="s">
        <v>4</v>
      </c>
      <c r="C32" s="1731"/>
      <c r="D32" s="1701"/>
      <c r="E32" s="1598"/>
      <c r="F32" s="1754" t="s">
        <v>70</v>
      </c>
      <c r="G32" s="1753"/>
      <c r="H32" s="1697"/>
      <c r="I32" s="1594"/>
      <c r="J32" s="1599"/>
      <c r="K32" s="1599"/>
      <c r="L32" s="1599"/>
      <c r="M32" s="1599"/>
      <c r="O32" s="1562"/>
      <c r="P32" s="1562"/>
      <c r="Q32" s="1562"/>
      <c r="R32" s="1633"/>
      <c r="S32" s="1633"/>
      <c r="T32" s="1633"/>
      <c r="U32" s="1562"/>
      <c r="V32" s="1562"/>
      <c r="W32" s="1562"/>
      <c r="X32" s="1562"/>
      <c r="Y32" s="1562"/>
      <c r="Z32" s="1562"/>
      <c r="AA32" s="1562"/>
      <c r="AB32" s="1562"/>
      <c r="AC32" s="1562"/>
      <c r="AD32" s="1562"/>
      <c r="AE32" s="1562"/>
      <c r="AF32" s="1562"/>
      <c r="AG32" s="1562"/>
      <c r="AH32" s="1562"/>
      <c r="AI32" s="1562"/>
      <c r="AJ32" s="1562"/>
      <c r="AK32" s="1562"/>
      <c r="AL32" s="1562"/>
      <c r="AM32" s="1562"/>
      <c r="AN32" s="1562"/>
      <c r="AO32" s="1562"/>
      <c r="AP32" s="1562"/>
      <c r="AQ32" s="1562"/>
      <c r="AR32" s="1562"/>
      <c r="AS32" s="1562"/>
      <c r="AT32" s="1562"/>
      <c r="AU32" s="1562"/>
      <c r="AV32" s="1562"/>
      <c r="AW32" s="1562"/>
      <c r="AX32" s="1562"/>
      <c r="AY32" s="1562"/>
      <c r="AZ32" s="1562"/>
      <c r="BA32" s="1562"/>
      <c r="BB32" s="1562"/>
      <c r="BC32" s="1562"/>
      <c r="BD32" s="1562"/>
      <c r="BE32" s="1562"/>
      <c r="BF32" s="1562"/>
      <c r="BG32" s="1562"/>
      <c r="BH32" s="1562"/>
      <c r="BI32" s="1562"/>
      <c r="BJ32" s="1562"/>
      <c r="BK32" s="1562"/>
      <c r="BL32" s="1562"/>
      <c r="BM32" s="1562"/>
      <c r="BN32" s="1562"/>
      <c r="BO32" s="1562"/>
      <c r="BP32" s="1562"/>
      <c r="BQ32" s="1562"/>
      <c r="BR32" s="1562"/>
      <c r="BS32" s="1562"/>
      <c r="BT32" s="1562"/>
      <c r="BU32" s="1562"/>
      <c r="BV32" s="1562"/>
      <c r="BW32" s="1562"/>
      <c r="BX32" s="1562"/>
      <c r="BY32" s="1562"/>
      <c r="BZ32" s="1562"/>
      <c r="CA32" s="1562"/>
      <c r="CB32" s="1562"/>
      <c r="CC32" s="1562"/>
      <c r="CD32" s="1562"/>
      <c r="CE32" s="1562"/>
      <c r="CF32" s="1562"/>
      <c r="CG32" s="1562"/>
      <c r="CH32" s="1562"/>
      <c r="CI32" s="1562"/>
      <c r="CJ32" s="1562"/>
      <c r="CK32" s="1562"/>
      <c r="CL32" s="1562"/>
      <c r="CM32" s="1562"/>
    </row>
    <row r="33" spans="1:91" s="1562" customFormat="1" ht="12.75" customHeight="1" x14ac:dyDescent="0.2">
      <c r="A33" s="1695">
        <f t="shared" si="0"/>
        <v>31</v>
      </c>
      <c r="B33" s="1733" t="s">
        <v>41</v>
      </c>
      <c r="C33" s="1723" t="s">
        <v>5</v>
      </c>
      <c r="D33" s="1724"/>
      <c r="E33" s="1615"/>
      <c r="F33" s="1754" t="s">
        <v>69</v>
      </c>
      <c r="G33" s="1753"/>
      <c r="H33" s="1697"/>
      <c r="I33" s="1594"/>
      <c r="J33" s="1599"/>
      <c r="K33" s="1599"/>
      <c r="L33" s="1599"/>
      <c r="M33" s="1599"/>
      <c r="N33" s="1544"/>
      <c r="R33" s="1633"/>
      <c r="S33" s="1633"/>
      <c r="T33" s="1633"/>
    </row>
    <row r="34" spans="1:91" s="1562" customFormat="1" ht="12.75" customHeight="1" x14ac:dyDescent="0.2">
      <c r="A34" s="1695">
        <f t="shared" si="0"/>
        <v>32</v>
      </c>
      <c r="B34" s="1734" t="s">
        <v>557</v>
      </c>
      <c r="C34" s="1735"/>
      <c r="D34" s="1735"/>
      <c r="E34" s="1640"/>
      <c r="F34" s="1755" t="s">
        <v>101</v>
      </c>
      <c r="G34" s="1756"/>
      <c r="H34" s="1757"/>
      <c r="I34" s="1641"/>
      <c r="J34" s="1642"/>
      <c r="K34" s="1642"/>
      <c r="L34" s="1642"/>
      <c r="M34" s="1642"/>
      <c r="N34" s="1544"/>
      <c r="R34" s="1633"/>
      <c r="S34" s="1633"/>
      <c r="T34" s="1633"/>
    </row>
    <row r="35" spans="1:91" s="1562" customFormat="1" ht="12.75" customHeight="1" x14ac:dyDescent="0.2">
      <c r="A35" s="1725">
        <f t="shared" ref="A35:A64" si="1">A34+1</f>
        <v>33</v>
      </c>
      <c r="B35" s="1711"/>
      <c r="C35" s="1736"/>
      <c r="D35" s="1737"/>
      <c r="E35" s="1643"/>
      <c r="F35" s="1754" t="s">
        <v>102</v>
      </c>
      <c r="G35" s="1753"/>
      <c r="H35" s="1697"/>
      <c r="I35" s="1644"/>
      <c r="J35" s="1642"/>
      <c r="K35" s="1642"/>
      <c r="L35" s="1642"/>
      <c r="M35" s="1642"/>
      <c r="N35" s="1544"/>
      <c r="R35" s="1633"/>
      <c r="S35" s="1633"/>
      <c r="T35" s="1633"/>
      <c r="Z35" s="1645"/>
      <c r="AA35" s="1645"/>
      <c r="AB35" s="1645"/>
      <c r="AC35" s="1645"/>
      <c r="AD35" s="1645"/>
      <c r="AE35" s="1645"/>
      <c r="AF35" s="1645"/>
      <c r="AG35" s="1645"/>
      <c r="AH35" s="1645"/>
      <c r="AI35" s="1645"/>
      <c r="AJ35" s="1645"/>
      <c r="AK35" s="1645"/>
      <c r="AL35" s="1645"/>
      <c r="AM35" s="1645"/>
      <c r="AN35" s="1645"/>
      <c r="AO35" s="1645"/>
      <c r="AP35" s="1645"/>
      <c r="AQ35" s="1645"/>
      <c r="AR35" s="1645"/>
      <c r="AS35" s="1645"/>
      <c r="AT35" s="1645"/>
      <c r="AU35" s="1645"/>
      <c r="AV35" s="1645"/>
      <c r="AW35" s="1645"/>
      <c r="AX35" s="1645"/>
      <c r="AY35" s="1645"/>
      <c r="AZ35" s="1645"/>
      <c r="BA35" s="1645"/>
      <c r="BB35" s="1645"/>
      <c r="BC35" s="1645"/>
      <c r="BD35" s="1645"/>
      <c r="BE35" s="1645"/>
      <c r="BF35" s="1645"/>
      <c r="BG35" s="1645"/>
      <c r="BH35" s="1645"/>
      <c r="BI35" s="1645"/>
      <c r="BJ35" s="1645"/>
      <c r="BK35" s="1645"/>
      <c r="BL35" s="1645"/>
      <c r="BM35" s="1645"/>
      <c r="BN35" s="1645"/>
      <c r="BO35" s="1645"/>
      <c r="BP35" s="1645"/>
      <c r="BQ35" s="1645"/>
      <c r="BR35" s="1645"/>
      <c r="BS35" s="1645"/>
      <c r="BT35" s="1645"/>
      <c r="BU35" s="1645"/>
      <c r="BV35" s="1645"/>
      <c r="BW35" s="1645"/>
      <c r="BX35" s="1645"/>
      <c r="BY35" s="1645"/>
      <c r="BZ35" s="1645"/>
      <c r="CA35" s="1645"/>
      <c r="CB35" s="1645"/>
      <c r="CC35" s="1645"/>
      <c r="CD35" s="1645"/>
      <c r="CE35" s="1645"/>
      <c r="CF35" s="1645"/>
      <c r="CG35" s="1645"/>
      <c r="CH35" s="1645"/>
      <c r="CI35" s="1645"/>
      <c r="CJ35" s="1645"/>
      <c r="CK35" s="1645"/>
      <c r="CL35" s="1645"/>
      <c r="CM35" s="1645"/>
    </row>
    <row r="36" spans="1:91" s="1649" customFormat="1" ht="12.75" customHeight="1" x14ac:dyDescent="0.2">
      <c r="A36" s="1727">
        <f t="shared" si="1"/>
        <v>34</v>
      </c>
      <c r="B36" s="1706" t="s">
        <v>638</v>
      </c>
      <c r="C36" s="1738"/>
      <c r="D36" s="1739"/>
      <c r="E36" s="1739"/>
      <c r="F36" s="1739"/>
      <c r="G36" s="1739"/>
      <c r="H36" s="1739"/>
      <c r="I36" s="1759"/>
      <c r="J36" s="1646"/>
      <c r="K36" s="1646"/>
      <c r="L36" s="1646"/>
      <c r="M36" s="1646"/>
      <c r="N36" s="1572"/>
      <c r="O36" s="1579"/>
      <c r="P36" s="1579"/>
      <c r="Q36" s="1579"/>
      <c r="R36" s="1647"/>
      <c r="S36" s="1647"/>
      <c r="T36" s="1647"/>
      <c r="U36" s="1579"/>
      <c r="V36" s="1579"/>
      <c r="W36" s="1579"/>
      <c r="X36" s="1579"/>
      <c r="Y36" s="1579"/>
      <c r="Z36" s="1648"/>
      <c r="AA36" s="1648"/>
      <c r="AB36" s="1648"/>
      <c r="AC36" s="1648"/>
      <c r="AD36" s="1648"/>
      <c r="AE36" s="1648"/>
      <c r="AF36" s="1648"/>
      <c r="AG36" s="1648"/>
      <c r="AH36" s="1648"/>
      <c r="AI36" s="1648"/>
      <c r="AJ36" s="1648"/>
      <c r="AK36" s="1648"/>
      <c r="AL36" s="1648"/>
      <c r="AM36" s="1648"/>
      <c r="AN36" s="1648"/>
      <c r="AO36" s="1648"/>
      <c r="AP36" s="1648"/>
      <c r="AQ36" s="1648"/>
      <c r="AR36" s="1648"/>
      <c r="AS36" s="1648"/>
      <c r="AT36" s="1648"/>
      <c r="AU36" s="1648"/>
      <c r="AV36" s="1648"/>
      <c r="AW36" s="1648"/>
      <c r="AX36" s="1648"/>
      <c r="AY36" s="1648"/>
      <c r="AZ36" s="1648"/>
      <c r="BA36" s="1648"/>
      <c r="BB36" s="1648"/>
      <c r="BC36" s="1648"/>
      <c r="BD36" s="1648"/>
      <c r="BE36" s="1648"/>
      <c r="BF36" s="1648"/>
      <c r="BG36" s="1648"/>
      <c r="BH36" s="1648"/>
      <c r="BI36" s="1648"/>
      <c r="BJ36" s="1648"/>
      <c r="BK36" s="1648"/>
      <c r="BL36" s="1648"/>
      <c r="BM36" s="1648"/>
      <c r="BN36" s="1648"/>
      <c r="BO36" s="1648"/>
      <c r="BP36" s="1648"/>
      <c r="BQ36" s="1648"/>
      <c r="BR36" s="1648"/>
      <c r="BS36" s="1648"/>
      <c r="BT36" s="1648"/>
      <c r="BU36" s="1648"/>
      <c r="BV36" s="1648"/>
      <c r="BW36" s="1648"/>
      <c r="BX36" s="1648"/>
      <c r="BY36" s="1648"/>
      <c r="BZ36" s="1648"/>
      <c r="CA36" s="1648"/>
      <c r="CB36" s="1648"/>
      <c r="CC36" s="1648"/>
      <c r="CD36" s="1648"/>
      <c r="CE36" s="1648"/>
      <c r="CF36" s="1648"/>
      <c r="CG36" s="1648"/>
      <c r="CH36" s="1648"/>
      <c r="CI36" s="1648"/>
      <c r="CJ36" s="1648"/>
      <c r="CK36" s="1648"/>
      <c r="CL36" s="1648"/>
      <c r="CM36" s="1648"/>
    </row>
    <row r="37" spans="1:91" s="1648" customFormat="1" ht="12.75" customHeight="1" x14ac:dyDescent="0.2">
      <c r="A37" s="1708">
        <f t="shared" si="1"/>
        <v>35</v>
      </c>
      <c r="B37" s="1740" t="s">
        <v>640</v>
      </c>
      <c r="C37" s="1741"/>
      <c r="D37" s="1741"/>
      <c r="E37" s="1741"/>
      <c r="F37" s="1741"/>
      <c r="G37" s="1650"/>
      <c r="H37" s="1797"/>
      <c r="I37" s="1798"/>
      <c r="J37" s="1651"/>
      <c r="K37" s="1651"/>
      <c r="L37" s="1651"/>
      <c r="M37" s="1651"/>
      <c r="N37" s="1572"/>
      <c r="O37" s="1572"/>
      <c r="P37" s="1572"/>
      <c r="Q37" s="1572"/>
      <c r="R37" s="1652"/>
      <c r="S37" s="1652"/>
      <c r="T37" s="1652"/>
      <c r="U37" s="1572"/>
      <c r="V37" s="1572"/>
      <c r="W37" s="1572"/>
      <c r="X37" s="1572"/>
      <c r="Y37" s="1572"/>
      <c r="Z37" s="1649"/>
      <c r="AA37" s="1649"/>
      <c r="AB37" s="1649"/>
      <c r="AC37" s="1649"/>
      <c r="AD37" s="1649"/>
      <c r="AE37" s="1649"/>
      <c r="AF37" s="1649"/>
      <c r="AG37" s="1649"/>
      <c r="AH37" s="1649"/>
      <c r="AI37" s="1649"/>
      <c r="AJ37" s="1649"/>
      <c r="AK37" s="1649"/>
      <c r="AL37" s="1649"/>
      <c r="AM37" s="1649"/>
      <c r="AN37" s="1649"/>
      <c r="AO37" s="1649"/>
      <c r="AP37" s="1649"/>
      <c r="AQ37" s="1649"/>
      <c r="AR37" s="1649"/>
      <c r="AS37" s="1649"/>
      <c r="AT37" s="1649"/>
      <c r="AU37" s="1649"/>
      <c r="AV37" s="1649"/>
      <c r="AW37" s="1649"/>
      <c r="AX37" s="1649"/>
      <c r="AY37" s="1649"/>
      <c r="AZ37" s="1649"/>
      <c r="BA37" s="1649"/>
      <c r="BB37" s="1649"/>
      <c r="BC37" s="1649"/>
      <c r="BD37" s="1649"/>
      <c r="BE37" s="1649"/>
      <c r="BF37" s="1649"/>
      <c r="BG37" s="1649"/>
      <c r="BH37" s="1649"/>
      <c r="BI37" s="1649"/>
      <c r="BJ37" s="1649"/>
      <c r="BK37" s="1649"/>
      <c r="BL37" s="1649"/>
      <c r="BM37" s="1649"/>
      <c r="BN37" s="1649"/>
      <c r="BO37" s="1649"/>
      <c r="BP37" s="1649"/>
      <c r="BQ37" s="1649"/>
      <c r="BR37" s="1649"/>
      <c r="BS37" s="1649"/>
      <c r="BT37" s="1649"/>
      <c r="BU37" s="1649"/>
      <c r="BV37" s="1649"/>
      <c r="BW37" s="1649"/>
      <c r="BX37" s="1649"/>
      <c r="BY37" s="1649"/>
      <c r="BZ37" s="1649"/>
      <c r="CA37" s="1649"/>
      <c r="CB37" s="1649"/>
      <c r="CC37" s="1649"/>
      <c r="CD37" s="1649"/>
      <c r="CE37" s="1649"/>
      <c r="CF37" s="1649"/>
      <c r="CG37" s="1649"/>
      <c r="CH37" s="1649"/>
      <c r="CI37" s="1649"/>
      <c r="CJ37" s="1649"/>
      <c r="CK37" s="1649"/>
      <c r="CL37" s="1649"/>
      <c r="CM37" s="1649"/>
    </row>
    <row r="38" spans="1:91" s="1649" customFormat="1" ht="12.75" customHeight="1" x14ac:dyDescent="0.2">
      <c r="A38" s="1725">
        <f>A37+1</f>
        <v>36</v>
      </c>
      <c r="B38" s="1742" t="s">
        <v>639</v>
      </c>
      <c r="C38" s="1743"/>
      <c r="D38" s="1743"/>
      <c r="E38" s="1743"/>
      <c r="F38" s="1743"/>
      <c r="G38" s="1653"/>
      <c r="H38" s="1799"/>
      <c r="I38" s="1800"/>
      <c r="J38" s="1654"/>
      <c r="K38" s="1654"/>
      <c r="L38" s="1654"/>
      <c r="M38" s="1654"/>
      <c r="N38" s="1572"/>
      <c r="O38" s="1579"/>
      <c r="P38" s="1579"/>
      <c r="Q38" s="1579"/>
      <c r="R38" s="1647"/>
      <c r="S38" s="1647"/>
      <c r="T38" s="1647"/>
      <c r="U38" s="1579"/>
      <c r="V38" s="1579"/>
      <c r="W38" s="1579"/>
      <c r="X38" s="1579"/>
      <c r="Y38" s="1579"/>
    </row>
    <row r="39" spans="1:91" s="1649" customFormat="1" ht="12.75" customHeight="1" x14ac:dyDescent="0.2">
      <c r="A39" s="1727">
        <f t="shared" si="1"/>
        <v>37</v>
      </c>
      <c r="B39" s="1706" t="s">
        <v>666</v>
      </c>
      <c r="C39" s="1760"/>
      <c r="D39" s="1760"/>
      <c r="E39" s="1760"/>
      <c r="F39" s="1760"/>
      <c r="G39" s="1760"/>
      <c r="H39" s="1760"/>
      <c r="I39" s="1761"/>
      <c r="J39" s="1655"/>
      <c r="K39" s="1655"/>
      <c r="L39" s="1655"/>
      <c r="M39" s="1655"/>
      <c r="N39" s="1572"/>
      <c r="O39" s="1579"/>
      <c r="P39" s="1579"/>
      <c r="Q39" s="1579"/>
      <c r="R39" s="1647"/>
      <c r="S39" s="1647"/>
      <c r="T39" s="1647"/>
      <c r="U39" s="1579"/>
      <c r="V39" s="1579"/>
      <c r="W39" s="1579"/>
      <c r="X39" s="1579"/>
      <c r="Y39" s="1579"/>
    </row>
    <row r="40" spans="1:91" ht="12.75" customHeight="1" x14ac:dyDescent="0.2">
      <c r="A40" s="1708">
        <f t="shared" si="1"/>
        <v>38</v>
      </c>
      <c r="B40" s="1765" t="s">
        <v>283</v>
      </c>
      <c r="C40" s="1762"/>
      <c r="D40" s="1768"/>
      <c r="E40" s="1656"/>
      <c r="F40" s="1773" t="s">
        <v>290</v>
      </c>
      <c r="G40" s="1774"/>
      <c r="H40" s="1775"/>
      <c r="I40" s="1657"/>
      <c r="J40" s="1658"/>
      <c r="K40" s="1658"/>
      <c r="L40" s="1658"/>
      <c r="M40" s="1658"/>
      <c r="N40" s="1544"/>
      <c r="O40" s="1544"/>
      <c r="P40" s="1544"/>
      <c r="Q40" s="1544"/>
      <c r="R40" s="1659"/>
      <c r="S40" s="1659"/>
      <c r="T40" s="1659"/>
      <c r="U40" s="1544"/>
      <c r="V40" s="1544"/>
      <c r="W40" s="1544"/>
      <c r="X40" s="1544"/>
      <c r="Y40" s="1544"/>
    </row>
    <row r="41" spans="1:91" ht="12.75" customHeight="1" x14ac:dyDescent="0.2">
      <c r="A41" s="1695">
        <f t="shared" si="1"/>
        <v>39</v>
      </c>
      <c r="B41" s="1766" t="s">
        <v>287</v>
      </c>
      <c r="C41" s="1763"/>
      <c r="D41" s="1769"/>
      <c r="E41" s="1660"/>
      <c r="F41" s="1776" t="s">
        <v>291</v>
      </c>
      <c r="G41" s="1777"/>
      <c r="H41" s="1778"/>
      <c r="I41" s="1661"/>
      <c r="J41" s="1658"/>
      <c r="K41" s="1658"/>
      <c r="L41" s="1658"/>
      <c r="M41" s="1658"/>
      <c r="N41" s="1544"/>
      <c r="O41" s="1562"/>
      <c r="P41" s="1562"/>
      <c r="Q41" s="1562"/>
      <c r="R41" s="1633"/>
      <c r="S41" s="1633"/>
      <c r="T41" s="1633"/>
      <c r="U41" s="1562"/>
      <c r="V41" s="1562"/>
      <c r="W41" s="1562"/>
      <c r="X41" s="1562"/>
      <c r="Y41" s="1562"/>
    </row>
    <row r="42" spans="1:91" ht="12.75" customHeight="1" x14ac:dyDescent="0.2">
      <c r="A42" s="1695">
        <f t="shared" si="1"/>
        <v>40</v>
      </c>
      <c r="B42" s="1766" t="s">
        <v>288</v>
      </c>
      <c r="C42" s="1763"/>
      <c r="D42" s="1769"/>
      <c r="E42" s="1660"/>
      <c r="F42" s="1776" t="s">
        <v>552</v>
      </c>
      <c r="G42" s="1777"/>
      <c r="H42" s="1778"/>
      <c r="I42" s="1661"/>
      <c r="J42" s="1658"/>
      <c r="K42" s="1658"/>
      <c r="L42" s="1658"/>
      <c r="M42" s="1658"/>
      <c r="N42" s="1544"/>
      <c r="O42" s="1562"/>
      <c r="P42" s="1562"/>
      <c r="Q42" s="1562"/>
      <c r="R42" s="1633"/>
      <c r="S42" s="1633"/>
      <c r="T42" s="1633"/>
      <c r="U42" s="1562"/>
      <c r="V42" s="1562"/>
      <c r="W42" s="1562"/>
      <c r="X42" s="1562"/>
      <c r="Y42" s="1562"/>
    </row>
    <row r="43" spans="1:91" ht="12.75" customHeight="1" x14ac:dyDescent="0.2">
      <c r="A43" s="1695">
        <f t="shared" si="1"/>
        <v>41</v>
      </c>
      <c r="B43" s="1766" t="s">
        <v>289</v>
      </c>
      <c r="C43" s="1763"/>
      <c r="D43" s="1769"/>
      <c r="E43" s="1660"/>
      <c r="F43" s="1776" t="s">
        <v>292</v>
      </c>
      <c r="G43" s="1777"/>
      <c r="H43" s="1778"/>
      <c r="I43" s="1661"/>
      <c r="J43" s="1658"/>
      <c r="K43" s="1658"/>
      <c r="L43" s="1658"/>
      <c r="M43" s="1658"/>
      <c r="N43" s="1544"/>
      <c r="O43" s="1562"/>
      <c r="P43" s="1562"/>
      <c r="Q43" s="1562"/>
      <c r="R43" s="1633"/>
      <c r="S43" s="1633"/>
      <c r="T43" s="1633"/>
      <c r="U43" s="1562"/>
      <c r="V43" s="1562"/>
      <c r="W43" s="1562"/>
      <c r="X43" s="1562"/>
      <c r="Y43" s="1562"/>
    </row>
    <row r="44" spans="1:91" s="1649" customFormat="1" ht="12.75" customHeight="1" x14ac:dyDescent="0.2">
      <c r="A44" s="1725">
        <f t="shared" si="1"/>
        <v>42</v>
      </c>
      <c r="B44" s="1767"/>
      <c r="C44" s="1764"/>
      <c r="D44" s="1770"/>
      <c r="E44" s="1664"/>
      <c r="F44" s="1665"/>
      <c r="G44" s="1665"/>
      <c r="H44" s="1665"/>
      <c r="I44" s="1801"/>
      <c r="J44" s="1666"/>
      <c r="K44" s="1666"/>
      <c r="L44" s="1666"/>
      <c r="M44" s="1666"/>
      <c r="N44" s="1572"/>
      <c r="R44" s="1667"/>
      <c r="S44" s="1667"/>
      <c r="T44" s="1667"/>
    </row>
    <row r="45" spans="1:91" s="1649" customFormat="1" ht="12.75" customHeight="1" x14ac:dyDescent="0.2">
      <c r="A45" s="1725">
        <f t="shared" si="1"/>
        <v>43</v>
      </c>
      <c r="B45" s="1706" t="s">
        <v>667</v>
      </c>
      <c r="C45" s="1760"/>
      <c r="D45" s="1760"/>
      <c r="E45" s="1760"/>
      <c r="F45" s="1760"/>
      <c r="G45" s="1760"/>
      <c r="H45" s="1760"/>
      <c r="I45" s="1761"/>
      <c r="J45" s="1655"/>
      <c r="K45" s="1655"/>
      <c r="L45" s="1655"/>
      <c r="M45" s="1655"/>
      <c r="N45" s="1572"/>
      <c r="O45" s="1648"/>
      <c r="P45" s="1648"/>
      <c r="Q45" s="1648"/>
      <c r="R45" s="1668"/>
      <c r="S45" s="1668"/>
      <c r="T45" s="1668"/>
      <c r="U45" s="1648"/>
      <c r="V45" s="1648"/>
      <c r="W45" s="1648"/>
      <c r="X45" s="1648"/>
      <c r="Y45" s="1648"/>
    </row>
    <row r="46" spans="1:91" s="1649" customFormat="1" ht="12.75" customHeight="1" x14ac:dyDescent="0.2">
      <c r="A46" s="1725">
        <f t="shared" si="1"/>
        <v>44</v>
      </c>
      <c r="B46" s="1779" t="s">
        <v>475</v>
      </c>
      <c r="C46" s="1780"/>
      <c r="D46" s="1781"/>
      <c r="E46" s="1782"/>
      <c r="F46" s="1779" t="s">
        <v>476</v>
      </c>
      <c r="G46" s="1783"/>
      <c r="H46" s="1783"/>
      <c r="I46" s="1784"/>
      <c r="J46" s="1647"/>
      <c r="K46" s="1647"/>
      <c r="L46" s="1647"/>
      <c r="M46" s="1647"/>
      <c r="N46" s="1572"/>
      <c r="R46" s="1667"/>
      <c r="S46" s="1667"/>
      <c r="T46" s="1667"/>
    </row>
    <row r="47" spans="1:91" s="1649" customFormat="1" ht="12.75" customHeight="1" x14ac:dyDescent="0.2">
      <c r="A47" s="1725">
        <f t="shared" si="1"/>
        <v>45</v>
      </c>
      <c r="B47" s="1669"/>
      <c r="C47" s="1669"/>
      <c r="D47" s="1663"/>
      <c r="E47" s="1664"/>
      <c r="F47" s="1662"/>
      <c r="G47" s="1665"/>
      <c r="H47" s="1665"/>
      <c r="I47" s="1670"/>
      <c r="J47" s="1647"/>
      <c r="K47" s="1647"/>
      <c r="L47" s="1647"/>
      <c r="M47" s="1647"/>
      <c r="N47" s="1572"/>
      <c r="R47" s="1667"/>
      <c r="S47" s="1667"/>
      <c r="T47" s="1667"/>
    </row>
    <row r="48" spans="1:91" s="1649" customFormat="1" ht="12.75" customHeight="1" x14ac:dyDescent="0.2">
      <c r="A48" s="1725">
        <f t="shared" si="1"/>
        <v>46</v>
      </c>
      <c r="B48" s="1669"/>
      <c r="C48" s="1669"/>
      <c r="D48" s="1663"/>
      <c r="E48" s="1671"/>
      <c r="F48" s="1662"/>
      <c r="G48" s="1665"/>
      <c r="H48" s="1665"/>
      <c r="I48" s="1670"/>
      <c r="J48" s="1647"/>
      <c r="K48" s="1647"/>
      <c r="L48" s="1647"/>
      <c r="M48" s="1647"/>
      <c r="N48" s="1572"/>
      <c r="R48" s="1667"/>
      <c r="S48" s="1667"/>
      <c r="T48" s="1667"/>
    </row>
    <row r="49" spans="1:20" s="1649" customFormat="1" ht="12.75" customHeight="1" x14ac:dyDescent="0.2">
      <c r="A49" s="1725">
        <f t="shared" si="1"/>
        <v>47</v>
      </c>
      <c r="B49" s="1785"/>
      <c r="C49" s="1785"/>
      <c r="D49" s="1770"/>
      <c r="E49" s="1771"/>
      <c r="F49" s="1767"/>
      <c r="G49" s="1772"/>
      <c r="H49" s="1772"/>
      <c r="I49" s="1786"/>
      <c r="J49" s="1647"/>
      <c r="K49" s="1647"/>
      <c r="L49" s="1647"/>
      <c r="M49" s="1647"/>
      <c r="N49" s="1572"/>
      <c r="R49" s="1667"/>
      <c r="S49" s="1667"/>
      <c r="T49" s="1667"/>
    </row>
    <row r="50" spans="1:20" s="1649" customFormat="1" ht="12.75" customHeight="1" x14ac:dyDescent="0.2">
      <c r="A50" s="1725">
        <f t="shared" si="1"/>
        <v>48</v>
      </c>
      <c r="B50" s="1767"/>
      <c r="C50" s="1764"/>
      <c r="D50" s="1770"/>
      <c r="E50" s="1771"/>
      <c r="F50" s="1787"/>
      <c r="G50" s="1772"/>
      <c r="H50" s="1772"/>
      <c r="I50" s="1788"/>
      <c r="J50" s="1647"/>
      <c r="K50" s="1647"/>
      <c r="L50" s="1647"/>
      <c r="M50" s="1647"/>
      <c r="N50" s="1572"/>
      <c r="R50" s="1667"/>
      <c r="S50" s="1667"/>
      <c r="T50" s="1667"/>
    </row>
    <row r="51" spans="1:20" s="1649" customFormat="1" ht="12.75" customHeight="1" x14ac:dyDescent="0.2">
      <c r="A51" s="1725">
        <f t="shared" si="1"/>
        <v>49</v>
      </c>
      <c r="B51" s="1706" t="s">
        <v>668</v>
      </c>
      <c r="C51" s="1739"/>
      <c r="D51" s="1739"/>
      <c r="E51" s="1739"/>
      <c r="F51" s="1739"/>
      <c r="G51" s="1739"/>
      <c r="H51" s="1739"/>
      <c r="I51" s="1759"/>
      <c r="J51" s="1646"/>
      <c r="K51" s="1646"/>
      <c r="L51" s="1646"/>
      <c r="M51" s="1646"/>
      <c r="N51" s="1572"/>
      <c r="R51" s="1667"/>
      <c r="S51" s="1667"/>
      <c r="T51" s="1667"/>
    </row>
    <row r="52" spans="1:20" s="1649" customFormat="1" ht="12.75" customHeight="1" x14ac:dyDescent="0.2">
      <c r="A52" s="1708">
        <f>A51+1</f>
        <v>50</v>
      </c>
      <c r="B52" s="1789" t="s">
        <v>294</v>
      </c>
      <c r="C52" s="1790"/>
      <c r="D52" s="1790"/>
      <c r="E52" s="1783"/>
      <c r="F52" s="1791" t="s">
        <v>297</v>
      </c>
      <c r="G52" s="1790"/>
      <c r="H52" s="1790"/>
      <c r="I52" s="1784"/>
      <c r="J52" s="1647"/>
      <c r="K52" s="1647"/>
      <c r="L52" s="1647"/>
      <c r="M52" s="1647"/>
      <c r="N52" s="1572"/>
      <c r="R52" s="1667"/>
      <c r="S52" s="1667"/>
      <c r="T52" s="1667"/>
    </row>
    <row r="53" spans="1:20" s="1649" customFormat="1" ht="12.75" customHeight="1" x14ac:dyDescent="0.2">
      <c r="A53" s="1695">
        <f t="shared" ref="A53" si="2">A51+1</f>
        <v>50</v>
      </c>
      <c r="B53" s="1789" t="s">
        <v>295</v>
      </c>
      <c r="C53" s="1792"/>
      <c r="D53" s="1792"/>
      <c r="E53" s="1772"/>
      <c r="F53" s="1789" t="s">
        <v>296</v>
      </c>
      <c r="G53" s="1792"/>
      <c r="H53" s="1792"/>
      <c r="I53" s="1786"/>
      <c r="J53" s="1647"/>
      <c r="K53" s="1647"/>
      <c r="L53" s="1647"/>
      <c r="M53" s="1647"/>
      <c r="N53" s="1572"/>
      <c r="R53" s="1667"/>
      <c r="S53" s="1667"/>
      <c r="T53" s="1667"/>
    </row>
    <row r="54" spans="1:20" s="1649" customFormat="1" ht="12.75" customHeight="1" x14ac:dyDescent="0.2">
      <c r="A54" s="1695">
        <f>A52+1</f>
        <v>51</v>
      </c>
      <c r="B54" s="1669"/>
      <c r="C54" s="1669"/>
      <c r="D54" s="1672"/>
      <c r="E54" s="1669"/>
      <c r="F54" s="1673"/>
      <c r="G54" s="1669"/>
      <c r="H54" s="1672"/>
      <c r="I54" s="1674"/>
      <c r="J54" s="1675"/>
      <c r="K54" s="1675"/>
      <c r="L54" s="1675"/>
      <c r="M54" s="1675"/>
      <c r="N54" s="1572"/>
      <c r="R54" s="1667"/>
      <c r="S54" s="1667"/>
      <c r="T54" s="1667"/>
    </row>
    <row r="55" spans="1:20" s="1649" customFormat="1" ht="12.75" customHeight="1" x14ac:dyDescent="0.2">
      <c r="A55" s="1695">
        <f t="shared" si="1"/>
        <v>52</v>
      </c>
      <c r="B55" s="1669"/>
      <c r="C55" s="1669"/>
      <c r="D55" s="1621"/>
      <c r="E55" s="1669"/>
      <c r="F55" s="1673"/>
      <c r="G55" s="1669"/>
      <c r="H55" s="1621"/>
      <c r="I55" s="1674"/>
      <c r="J55" s="1675"/>
      <c r="K55" s="1675"/>
      <c r="L55" s="1675"/>
      <c r="M55" s="1675"/>
      <c r="N55" s="1572"/>
      <c r="R55" s="1667"/>
      <c r="S55" s="1667"/>
      <c r="T55" s="1667"/>
    </row>
    <row r="56" spans="1:20" s="1649" customFormat="1" ht="12.75" customHeight="1" x14ac:dyDescent="0.2">
      <c r="A56" s="1695">
        <f t="shared" si="1"/>
        <v>53</v>
      </c>
      <c r="B56" s="1669"/>
      <c r="C56" s="1676"/>
      <c r="D56" s="1621"/>
      <c r="E56" s="1669"/>
      <c r="F56" s="1673"/>
      <c r="G56" s="1676"/>
      <c r="H56" s="1621"/>
      <c r="I56" s="1674"/>
      <c r="J56" s="1675"/>
      <c r="K56" s="1675"/>
      <c r="L56" s="1675"/>
      <c r="M56" s="1675"/>
      <c r="N56" s="1572"/>
      <c r="R56" s="1667"/>
      <c r="S56" s="1667"/>
      <c r="T56" s="1667"/>
    </row>
    <row r="57" spans="1:20" s="1649" customFormat="1" ht="12.75" customHeight="1" x14ac:dyDescent="0.2">
      <c r="A57" s="1695">
        <f t="shared" si="1"/>
        <v>54</v>
      </c>
      <c r="B57" s="1669"/>
      <c r="C57" s="1676"/>
      <c r="D57" s="1621"/>
      <c r="E57" s="1669"/>
      <c r="F57" s="1673"/>
      <c r="G57" s="1676"/>
      <c r="H57" s="1621"/>
      <c r="I57" s="1674"/>
      <c r="J57" s="1675"/>
      <c r="K57" s="1675"/>
      <c r="L57" s="1675"/>
      <c r="M57" s="1675"/>
      <c r="N57" s="1572"/>
      <c r="R57" s="1667"/>
      <c r="S57" s="1667"/>
      <c r="T57" s="1667"/>
    </row>
    <row r="58" spans="1:20" s="1649" customFormat="1" ht="12.75" customHeight="1" x14ac:dyDescent="0.2">
      <c r="A58" s="1806">
        <f t="shared" si="1"/>
        <v>55</v>
      </c>
      <c r="B58" s="1669"/>
      <c r="C58" s="1677"/>
      <c r="D58" s="1677"/>
      <c r="E58" s="1677"/>
      <c r="F58" s="1673"/>
      <c r="G58" s="1677"/>
      <c r="H58" s="1677"/>
      <c r="I58" s="1678"/>
      <c r="J58" s="1679"/>
      <c r="K58" s="1679"/>
      <c r="L58" s="1679"/>
      <c r="M58" s="1679"/>
      <c r="N58" s="1572"/>
      <c r="R58" s="1667"/>
      <c r="S58" s="1667"/>
      <c r="T58" s="1667"/>
    </row>
    <row r="59" spans="1:20" s="1649" customFormat="1" x14ac:dyDescent="0.2">
      <c r="A59" s="1806">
        <f t="shared" si="1"/>
        <v>56</v>
      </c>
      <c r="B59" s="1669"/>
      <c r="C59" s="1676"/>
      <c r="D59" s="1621"/>
      <c r="E59" s="1669"/>
      <c r="F59" s="1673"/>
      <c r="G59" s="1676"/>
      <c r="H59" s="1621"/>
      <c r="I59" s="1674"/>
      <c r="J59" s="1675"/>
      <c r="K59" s="1675"/>
      <c r="L59" s="1675"/>
      <c r="M59" s="1675"/>
      <c r="N59" s="1572"/>
      <c r="R59" s="1667"/>
      <c r="S59" s="1667"/>
      <c r="T59" s="1667"/>
    </row>
    <row r="60" spans="1:20" s="1649" customFormat="1" x14ac:dyDescent="0.2">
      <c r="A60" s="1806">
        <f t="shared" si="1"/>
        <v>57</v>
      </c>
      <c r="B60" s="1680"/>
      <c r="C60" s="1676"/>
      <c r="D60" s="1621"/>
      <c r="E60" s="1669"/>
      <c r="F60" s="1681"/>
      <c r="G60" s="1676"/>
      <c r="H60" s="1621"/>
      <c r="I60" s="1674"/>
      <c r="J60" s="1675"/>
      <c r="K60" s="1675"/>
      <c r="L60" s="1675"/>
      <c r="M60" s="1675"/>
      <c r="N60" s="1572"/>
      <c r="R60" s="1667"/>
      <c r="S60" s="1667"/>
      <c r="T60" s="1667"/>
    </row>
    <row r="61" spans="1:20" s="1649" customFormat="1" x14ac:dyDescent="0.2">
      <c r="A61" s="1806">
        <f t="shared" si="1"/>
        <v>58</v>
      </c>
      <c r="B61" s="1680"/>
      <c r="C61" s="1676"/>
      <c r="D61" s="1808"/>
      <c r="E61" s="1809"/>
      <c r="F61" s="1681"/>
      <c r="G61" s="1676"/>
      <c r="H61" s="1621"/>
      <c r="I61" s="1674"/>
      <c r="J61" s="1675"/>
      <c r="K61" s="1675"/>
      <c r="L61" s="1675"/>
      <c r="M61" s="1675"/>
      <c r="N61" s="1572"/>
      <c r="R61" s="1667"/>
      <c r="S61" s="1667"/>
      <c r="T61" s="1667"/>
    </row>
    <row r="62" spans="1:20" s="1649" customFormat="1" x14ac:dyDescent="0.2">
      <c r="A62" s="1806">
        <f t="shared" si="1"/>
        <v>59</v>
      </c>
      <c r="B62" s="1621"/>
      <c r="C62" s="1621"/>
      <c r="D62" s="1810"/>
      <c r="E62" s="1810"/>
      <c r="F62" s="1681"/>
      <c r="G62" s="1676"/>
      <c r="H62" s="1808"/>
      <c r="I62" s="1811"/>
      <c r="J62" s="1651"/>
      <c r="K62" s="1651"/>
      <c r="L62" s="1651"/>
      <c r="M62" s="1651"/>
      <c r="N62" s="1572"/>
      <c r="R62" s="1667"/>
      <c r="S62" s="1667"/>
      <c r="T62" s="1667"/>
    </row>
    <row r="63" spans="1:20" x14ac:dyDescent="0.2">
      <c r="A63" s="1806">
        <f t="shared" si="1"/>
        <v>60</v>
      </c>
      <c r="B63" s="1621"/>
      <c r="C63" s="1621"/>
      <c r="D63" s="1812"/>
      <c r="E63" s="1812"/>
      <c r="F63" s="1682"/>
      <c r="G63" s="1621"/>
      <c r="H63" s="1812"/>
      <c r="I63" s="1813"/>
      <c r="J63" s="1683"/>
      <c r="K63" s="1683"/>
      <c r="L63" s="1683"/>
      <c r="M63" s="1683"/>
      <c r="N63" s="1544"/>
    </row>
    <row r="64" spans="1:20" s="1649" customFormat="1" ht="12" thickBot="1" x14ac:dyDescent="0.25">
      <c r="A64" s="1807">
        <f t="shared" si="1"/>
        <v>61</v>
      </c>
      <c r="B64" s="1802"/>
      <c r="C64" s="1802"/>
      <c r="D64" s="1802"/>
      <c r="E64" s="1802"/>
      <c r="F64" s="1803"/>
      <c r="G64" s="1804"/>
      <c r="H64" s="1804"/>
      <c r="I64" s="1805"/>
      <c r="J64" s="1675"/>
      <c r="K64" s="1675"/>
      <c r="L64" s="1675"/>
      <c r="M64" s="1675"/>
      <c r="N64" s="1572"/>
      <c r="R64" s="1667"/>
      <c r="S64" s="1667"/>
      <c r="T64" s="1667"/>
    </row>
    <row r="65" spans="14:14" x14ac:dyDescent="0.2">
      <c r="N65" s="1544"/>
    </row>
  </sheetData>
  <sheetProtection password="D432" sheet="1" objects="1" scenarios="1"/>
  <mergeCells count="11">
    <mergeCell ref="D61:E61"/>
    <mergeCell ref="D62:E62"/>
    <mergeCell ref="H62:I62"/>
    <mergeCell ref="H63:I63"/>
    <mergeCell ref="E4:I4"/>
    <mergeCell ref="E5:I5"/>
    <mergeCell ref="E6:I6"/>
    <mergeCell ref="E7:I7"/>
    <mergeCell ref="E8:I8"/>
    <mergeCell ref="E9:I9"/>
    <mergeCell ref="D63:E63"/>
  </mergeCells>
  <dataValidations count="25">
    <dataValidation type="list" allowBlank="1" showInputMessage="1" showErrorMessage="1" sqref="I42:M42">
      <formula1>$U$2:$U$5</formula1>
    </dataValidation>
    <dataValidation type="list" allowBlank="1" showInputMessage="1" showErrorMessage="1" sqref="I37:M38 E44">
      <formula1>$V$2:$V$3</formula1>
    </dataValidation>
    <dataValidation type="whole" allowBlank="1" showInputMessage="1" showErrorMessage="1" sqref="E39:M39 I34:M35 I44:M44 C50 C39:C46 D39:D50 E45:M45">
      <formula1>0</formula1>
      <formula2>100</formula2>
    </dataValidation>
    <dataValidation type="date" allowBlank="1" showInputMessage="1" showErrorMessage="1" sqref="J15:M18 J32:M33">
      <formula1>36526</formula1>
      <formula2>43831</formula2>
    </dataValidation>
    <dataValidation type="whole" allowBlank="1" showInputMessage="1" showErrorMessage="1" sqref="E29 E33 E16">
      <formula1>1900</formula1>
      <formula2>2050</formula2>
    </dataValidation>
    <dataValidation type="list" allowBlank="1" showInputMessage="1" showErrorMessage="1" sqref="E30">
      <formula1>$R$2:$R$3</formula1>
    </dataValidation>
    <dataValidation type="list" allowBlank="1" showInputMessage="1" showErrorMessage="1" sqref="E32">
      <formula1>$S$2:$S$4</formula1>
    </dataValidation>
    <dataValidation type="list" allowBlank="1" showInputMessage="1" showErrorMessage="1" sqref="I26:M26">
      <formula1>$T$2:$T$3</formula1>
    </dataValidation>
    <dataValidation type="list" allowBlank="1" showInputMessage="1" showErrorMessage="1" sqref="E18">
      <formula1>$X$2:$X$9</formula1>
    </dataValidation>
    <dataValidation type="list" allowBlank="1" showInputMessage="1" showErrorMessage="1" sqref="E17">
      <formula1>$W$2:$W$3</formula1>
    </dataValidation>
    <dataValidation type="list" allowBlank="1" showInputMessage="1" showErrorMessage="1" sqref="E27">
      <formula1>$Q$2:$Q$4</formula1>
    </dataValidation>
    <dataValidation type="list" allowBlank="1" showInputMessage="1" showErrorMessage="1" sqref="E26">
      <formula1>$P$2:$P$11</formula1>
    </dataValidation>
    <dataValidation type="whole" allowBlank="1" showInputMessage="1" showErrorMessage="1" sqref="E28 E12">
      <formula1>0</formula1>
      <formula2>999999</formula2>
    </dataValidation>
    <dataValidation type="list" allowBlank="1" showInputMessage="1" showErrorMessage="1" sqref="I27:M27">
      <formula1>$T$5:$T$7</formula1>
    </dataValidation>
    <dataValidation type="whole" allowBlank="1" showInputMessage="1" showErrorMessage="1" sqref="I12:M12">
      <formula1>0</formula1>
      <formula2>99999</formula2>
    </dataValidation>
    <dataValidation type="list" allowBlank="1" showInputMessage="1" showErrorMessage="1" sqref="E37 G37:G38">
      <formula1>$V$2:$V$4</formula1>
    </dataValidation>
    <dataValidation type="list" allowBlank="1" showInputMessage="1" showErrorMessage="1" sqref="E40">
      <formula1>$Y$2:$Y$5</formula1>
    </dataValidation>
    <dataValidation type="list" allowBlank="1" showInputMessage="1" showErrorMessage="1" sqref="I40:M41 E41:E43 I43:M43">
      <formula1>$Y$7:$Y$8</formula1>
    </dataValidation>
    <dataValidation type="list" allowBlank="1" showInputMessage="1" showErrorMessage="1" sqref="E31">
      <formula1>$O$2:$O$21</formula1>
    </dataValidation>
    <dataValidation type="list" allowBlank="1" showInputMessage="1" showErrorMessage="1" sqref="I29:M29">
      <formula1>$Q$15:$Q$16</formula1>
    </dataValidation>
    <dataValidation type="date" allowBlank="1" showInputMessage="1" showErrorMessage="1" sqref="E15">
      <formula1>21916</formula1>
      <formula2>55153</formula2>
    </dataValidation>
    <dataValidation type="date" allowBlank="1" showInputMessage="1" showErrorMessage="1" sqref="I33 I15">
      <formula1>36526</formula1>
      <formula2>2958101</formula2>
    </dataValidation>
    <dataValidation type="date" allowBlank="1" showInputMessage="1" showErrorMessage="1" sqref="I16">
      <formula1>36526</formula1>
      <formula2>2958101</formula2>
    </dataValidation>
    <dataValidation type="date" allowBlank="1" showInputMessage="1" showErrorMessage="1" sqref="I32">
      <formula1>36526</formula1>
      <formula2>2958101</formula2>
    </dataValidation>
    <dataValidation type="date" allowBlank="1" showInputMessage="1" showErrorMessage="1" sqref="I17 I18">
      <formula1>36526</formula1>
      <formula2>2958101</formula2>
    </dataValidation>
  </dataValidations>
  <pageMargins left="0.59055118110236227" right="0.19685039370078741" top="0.35433070866141736" bottom="0.15748031496062992" header="0.19685039370078741" footer="0.19685039370078741"/>
  <pageSetup paperSize="9" orientation="portrait" r:id="rId1"/>
  <headerFooter alignWithMargins="0">
    <oddFooter>&amp;CInvestitionskonzept_Geschäftsplan_2023 (Stand: 16.05.2023)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2</xdr:col>
                    <xdr:colOff>28575</xdr:colOff>
                    <xdr:row>53</xdr:row>
                    <xdr:rowOff>0</xdr:rowOff>
                  </from>
                  <to>
                    <xdr:col>3</xdr:col>
                    <xdr:colOff>114300</xdr:colOff>
                    <xdr:row>54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2</xdr:col>
                    <xdr:colOff>28575</xdr:colOff>
                    <xdr:row>54</xdr:row>
                    <xdr:rowOff>0</xdr:rowOff>
                  </from>
                  <to>
                    <xdr:col>3</xdr:col>
                    <xdr:colOff>114300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2</xdr:col>
                    <xdr:colOff>28575</xdr:colOff>
                    <xdr:row>55</xdr:row>
                    <xdr:rowOff>0</xdr:rowOff>
                  </from>
                  <to>
                    <xdr:col>3</xdr:col>
                    <xdr:colOff>114300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2</xdr:col>
                    <xdr:colOff>28575</xdr:colOff>
                    <xdr:row>56</xdr:row>
                    <xdr:rowOff>0</xdr:rowOff>
                  </from>
                  <to>
                    <xdr:col>3</xdr:col>
                    <xdr:colOff>114300</xdr:colOff>
                    <xdr:row>57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heck Box 17">
              <controlPr defaultSize="0" autoFill="0" autoLine="0" autoPict="0">
                <anchor moveWithCells="1">
                  <from>
                    <xdr:col>2</xdr:col>
                    <xdr:colOff>28575</xdr:colOff>
                    <xdr:row>57</xdr:row>
                    <xdr:rowOff>0</xdr:rowOff>
                  </from>
                  <to>
                    <xdr:col>4</xdr:col>
                    <xdr:colOff>504825</xdr:colOff>
                    <xdr:row>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9" name="Check Box 29">
              <controlPr defaultSize="0" autoFill="0" autoLine="0" autoPict="0">
                <anchor moveWithCells="1">
                  <from>
                    <xdr:col>2</xdr:col>
                    <xdr:colOff>28575</xdr:colOff>
                    <xdr:row>58</xdr:row>
                    <xdr:rowOff>0</xdr:rowOff>
                  </from>
                  <to>
                    <xdr:col>4</xdr:col>
                    <xdr:colOff>504825</xdr:colOff>
                    <xdr:row>59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0" name="Check Box 30">
              <controlPr defaultSize="0" autoFill="0" autoLine="0" autoPict="0">
                <anchor moveWithCells="1">
                  <from>
                    <xdr:col>2</xdr:col>
                    <xdr:colOff>28575</xdr:colOff>
                    <xdr:row>59</xdr:row>
                    <xdr:rowOff>0</xdr:rowOff>
                  </from>
                  <to>
                    <xdr:col>3</xdr:col>
                    <xdr:colOff>257175</xdr:colOff>
                    <xdr:row>60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2</xdr:col>
                    <xdr:colOff>28575</xdr:colOff>
                    <xdr:row>60</xdr:row>
                    <xdr:rowOff>0</xdr:rowOff>
                  </from>
                  <to>
                    <xdr:col>2</xdr:col>
                    <xdr:colOff>714375</xdr:colOff>
                    <xdr:row>61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2" name="Check Box 47">
              <controlPr defaultSize="0" autoFill="0" autoLine="0" autoPict="0">
                <anchor moveWithCells="1">
                  <from>
                    <xdr:col>6</xdr:col>
                    <xdr:colOff>28575</xdr:colOff>
                    <xdr:row>53</xdr:row>
                    <xdr:rowOff>0</xdr:rowOff>
                  </from>
                  <to>
                    <xdr:col>8</xdr:col>
                    <xdr:colOff>714375</xdr:colOff>
                    <xdr:row>54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3" name="Check Box 48">
              <controlPr defaultSize="0" autoFill="0" autoLine="0" autoPict="0">
                <anchor moveWithCells="1">
                  <from>
                    <xdr:col>6</xdr:col>
                    <xdr:colOff>28575</xdr:colOff>
                    <xdr:row>54</xdr:row>
                    <xdr:rowOff>0</xdr:rowOff>
                  </from>
                  <to>
                    <xdr:col>8</xdr:col>
                    <xdr:colOff>714375</xdr:colOff>
                    <xdr:row>55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4" name="Check Box 49">
              <controlPr defaultSize="0" autoFill="0" autoLine="0" autoPict="0">
                <anchor moveWithCells="1">
                  <from>
                    <xdr:col>6</xdr:col>
                    <xdr:colOff>28575</xdr:colOff>
                    <xdr:row>55</xdr:row>
                    <xdr:rowOff>0</xdr:rowOff>
                  </from>
                  <to>
                    <xdr:col>7</xdr:col>
                    <xdr:colOff>0</xdr:colOff>
                    <xdr:row>56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5" name="Check Box 50">
              <controlPr defaultSize="0" autoFill="0" autoLine="0" autoPict="0">
                <anchor moveWithCells="1">
                  <from>
                    <xdr:col>6</xdr:col>
                    <xdr:colOff>28575</xdr:colOff>
                    <xdr:row>56</xdr:row>
                    <xdr:rowOff>0</xdr:rowOff>
                  </from>
                  <to>
                    <xdr:col>7</xdr:col>
                    <xdr:colOff>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>
                <anchor moveWithCells="1">
                  <from>
                    <xdr:col>6</xdr:col>
                    <xdr:colOff>28575</xdr:colOff>
                    <xdr:row>57</xdr:row>
                    <xdr:rowOff>0</xdr:rowOff>
                  </from>
                  <to>
                    <xdr:col>8</xdr:col>
                    <xdr:colOff>371475</xdr:colOff>
                    <xdr:row>58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7" name="Check Box 52">
              <controlPr defaultSize="0" autoFill="0" autoLine="0" autoPict="0">
                <anchor moveWithCells="1">
                  <from>
                    <xdr:col>6</xdr:col>
                    <xdr:colOff>28575</xdr:colOff>
                    <xdr:row>58</xdr:row>
                    <xdr:rowOff>0</xdr:rowOff>
                  </from>
                  <to>
                    <xdr:col>8</xdr:col>
                    <xdr:colOff>371475</xdr:colOff>
                    <xdr:row>59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8" name="Check Box 53">
              <controlPr defaultSize="0" autoFill="0" autoLine="0" autoPict="0">
                <anchor moveWithCells="1">
                  <from>
                    <xdr:col>6</xdr:col>
                    <xdr:colOff>28575</xdr:colOff>
                    <xdr:row>59</xdr:row>
                    <xdr:rowOff>0</xdr:rowOff>
                  </from>
                  <to>
                    <xdr:col>7</xdr:col>
                    <xdr:colOff>142875</xdr:colOff>
                    <xdr:row>60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9" name="Check Box 54">
              <controlPr defaultSize="0" autoFill="0" autoLine="0" autoPict="0">
                <anchor moveWithCells="1">
                  <from>
                    <xdr:col>6</xdr:col>
                    <xdr:colOff>28575</xdr:colOff>
                    <xdr:row>61</xdr:row>
                    <xdr:rowOff>0</xdr:rowOff>
                  </from>
                  <to>
                    <xdr:col>6</xdr:col>
                    <xdr:colOff>714375</xdr:colOff>
                    <xdr:row>62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0" name="Check Box 60">
              <controlPr defaultSize="0" autoFill="0" autoLine="0" autoPict="0">
                <anchor moveWithCells="1">
                  <from>
                    <xdr:col>6</xdr:col>
                    <xdr:colOff>28575</xdr:colOff>
                    <xdr:row>60</xdr:row>
                    <xdr:rowOff>0</xdr:rowOff>
                  </from>
                  <to>
                    <xdr:col>8</xdr:col>
                    <xdr:colOff>561975</xdr:colOff>
                    <xdr:row>61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1" name="Check Box 64">
              <controlPr defaultSize="0" autoFill="0" autoLine="0" autoPict="0">
                <anchor moveWithCells="1">
                  <from>
                    <xdr:col>2</xdr:col>
                    <xdr:colOff>28575</xdr:colOff>
                    <xdr:row>46</xdr:row>
                    <xdr:rowOff>0</xdr:rowOff>
                  </from>
                  <to>
                    <xdr:col>4</xdr:col>
                    <xdr:colOff>1247775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22" name="Check Box 66">
              <controlPr defaultSize="0" autoFill="0" autoLine="0" autoPict="0">
                <anchor moveWithCells="1">
                  <from>
                    <xdr:col>2</xdr:col>
                    <xdr:colOff>28575</xdr:colOff>
                    <xdr:row>47</xdr:row>
                    <xdr:rowOff>0</xdr:rowOff>
                  </from>
                  <to>
                    <xdr:col>4</xdr:col>
                    <xdr:colOff>1247775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23" name="Check Box 68">
              <controlPr defaultSize="0" autoFill="0" autoLine="0" autoPict="0">
                <anchor moveWithCells="1">
                  <from>
                    <xdr:col>6</xdr:col>
                    <xdr:colOff>76200</xdr:colOff>
                    <xdr:row>46</xdr:row>
                    <xdr:rowOff>0</xdr:rowOff>
                  </from>
                  <to>
                    <xdr:col>8</xdr:col>
                    <xdr:colOff>1247775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24" name="Check Box 70">
              <controlPr defaultSize="0" autoFill="0" autoLine="0" autoPict="0">
                <anchor moveWithCells="1">
                  <from>
                    <xdr:col>6</xdr:col>
                    <xdr:colOff>76200</xdr:colOff>
                    <xdr:row>47</xdr:row>
                    <xdr:rowOff>0</xdr:rowOff>
                  </from>
                  <to>
                    <xdr:col>8</xdr:col>
                    <xdr:colOff>1247775</xdr:colOff>
                    <xdr:row>48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99"/>
  <sheetViews>
    <sheetView showGridLines="0" showZeros="0" zoomScaleNormal="100" workbookViewId="0">
      <selection activeCell="N41" sqref="N41"/>
    </sheetView>
  </sheetViews>
  <sheetFormatPr baseColWidth="10" defaultColWidth="7" defaultRowHeight="11.25" x14ac:dyDescent="0.2"/>
  <cols>
    <col min="1" max="1" width="3.42578125" style="2" customWidth="1"/>
    <col min="2" max="2" width="20.140625" style="2" customWidth="1"/>
    <col min="3" max="3" width="8.5703125" style="2" hidden="1" customWidth="1"/>
    <col min="4" max="23" width="6.7109375" style="2" customWidth="1"/>
    <col min="24" max="25" width="10.85546875" style="2" customWidth="1"/>
    <col min="26" max="26" width="10.85546875" style="2" hidden="1" customWidth="1"/>
    <col min="27" max="35" width="10.85546875" style="2" customWidth="1"/>
    <col min="36" max="16384" width="7" style="2"/>
  </cols>
  <sheetData>
    <row r="1" spans="1:26" s="4" customFormat="1" ht="12.75" customHeight="1" x14ac:dyDescent="0.2">
      <c r="A1" s="704" t="str">
        <f>I_1!A1</f>
        <v xml:space="preserve">INVESTITIONSKONZEPT (IK) / GESCHÄFTSPLAN (GPL) SACHSEN-ANHALT   -    </v>
      </c>
      <c r="B1" s="116"/>
      <c r="C1" s="116"/>
      <c r="D1" s="1330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712" t="s">
        <v>673</v>
      </c>
      <c r="Z1" s="1525" t="str">
        <f>I_3!L2</f>
        <v/>
      </c>
    </row>
    <row r="2" spans="1:26" s="4" customFormat="1" ht="12.75" customHeight="1" thickBot="1" x14ac:dyDescent="0.25">
      <c r="A2" s="705" t="s">
        <v>682</v>
      </c>
      <c r="B2" s="119"/>
      <c r="C2" s="706"/>
      <c r="D2" s="713"/>
      <c r="E2" s="713"/>
      <c r="F2" s="119"/>
      <c r="G2" s="119"/>
      <c r="H2" s="713"/>
      <c r="I2" s="713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715"/>
    </row>
    <row r="3" spans="1:26" s="4" customFormat="1" ht="12.75" customHeight="1" x14ac:dyDescent="0.2">
      <c r="A3" s="192">
        <v>1</v>
      </c>
      <c r="B3" s="258" t="s">
        <v>670</v>
      </c>
      <c r="C3" s="258"/>
      <c r="D3" s="1349"/>
      <c r="E3" s="1349"/>
      <c r="F3" s="1345"/>
      <c r="G3" s="1345"/>
      <c r="H3" s="1526"/>
      <c r="I3" s="1526"/>
      <c r="J3" s="116"/>
      <c r="K3" s="116"/>
      <c r="L3" s="1526"/>
      <c r="M3" s="1526"/>
      <c r="N3" s="116"/>
      <c r="O3" s="116"/>
      <c r="P3" s="1526"/>
      <c r="Q3" s="1526"/>
      <c r="R3" s="116"/>
      <c r="S3" s="116"/>
      <c r="T3" s="1345"/>
      <c r="U3" s="1345"/>
      <c r="V3" s="1345"/>
      <c r="W3" s="1329"/>
    </row>
    <row r="4" spans="1:26" s="4" customFormat="1" ht="12.75" customHeight="1" x14ac:dyDescent="0.2">
      <c r="A4" s="524">
        <f>A3+1</f>
        <v>2</v>
      </c>
      <c r="B4" s="255"/>
      <c r="C4" s="261"/>
      <c r="D4" s="1860" t="str">
        <f>CONCATENATE("IST ",I_1!I30,"")</f>
        <v xml:space="preserve">IST </v>
      </c>
      <c r="E4" s="1861"/>
      <c r="F4" s="1861"/>
      <c r="G4" s="1862"/>
      <c r="H4" s="1863">
        <f>IF(I_1!$I$29&gt;0,IF(I_1!$I$29="Kalenderjahr",CONCATENATE("20",$Z$1+1),CONCATENATE($Z$1,"/",$Z$1+1)),0)</f>
        <v>0</v>
      </c>
      <c r="I4" s="1864"/>
      <c r="J4" s="1864"/>
      <c r="K4" s="1865"/>
      <c r="L4" s="1863">
        <f>IF(I_1!$I$29&gt;0,IF(I_1!$I$29="Kalenderjahr",CONCATENATE("20",$Z$1+2),CONCATENATE($Z$1+1,"/",$Z$1+2)),0)</f>
        <v>0</v>
      </c>
      <c r="M4" s="1864"/>
      <c r="N4" s="1864"/>
      <c r="O4" s="1865"/>
      <c r="P4" s="1863">
        <f>IF(I_1!$I$29&gt;0,IF(I_1!$I$29="Kalenderjahr",CONCATENATE("20",$Z$1+3),CONCATENATE($Z$1+2,"/",$Z$1+3)),0)</f>
        <v>0</v>
      </c>
      <c r="Q4" s="1864"/>
      <c r="R4" s="1864"/>
      <c r="S4" s="1865"/>
      <c r="T4" s="1860" t="str">
        <f>CONCATENATE("ZIEL ",I_1!I31,"")</f>
        <v xml:space="preserve">ZIEL </v>
      </c>
      <c r="U4" s="1861"/>
      <c r="V4" s="1861"/>
      <c r="W4" s="1866"/>
    </row>
    <row r="5" spans="1:26" s="4" customFormat="1" ht="12.75" customHeight="1" x14ac:dyDescent="0.2">
      <c r="A5" s="1857">
        <f>A4+1</f>
        <v>3</v>
      </c>
      <c r="B5" s="1854" t="s">
        <v>730</v>
      </c>
      <c r="C5" s="1530"/>
      <c r="D5" s="1873"/>
      <c r="E5" s="1874"/>
      <c r="F5" s="1874"/>
      <c r="G5" s="1875"/>
      <c r="H5" s="1873"/>
      <c r="I5" s="1874"/>
      <c r="J5" s="1874"/>
      <c r="K5" s="1875"/>
      <c r="L5" s="1873"/>
      <c r="M5" s="1874"/>
      <c r="N5" s="1874"/>
      <c r="O5" s="1875"/>
      <c r="P5" s="1873"/>
      <c r="Q5" s="1874"/>
      <c r="R5" s="1874"/>
      <c r="S5" s="1875"/>
      <c r="T5" s="1873"/>
      <c r="U5" s="1874"/>
      <c r="V5" s="1874"/>
      <c r="W5" s="1882"/>
    </row>
    <row r="6" spans="1:26" s="4" customFormat="1" ht="12.75" customHeight="1" x14ac:dyDescent="0.2">
      <c r="A6" s="1858"/>
      <c r="B6" s="1855"/>
      <c r="C6" s="1531"/>
      <c r="D6" s="1876"/>
      <c r="E6" s="1877"/>
      <c r="F6" s="1877"/>
      <c r="G6" s="1878"/>
      <c r="H6" s="1876"/>
      <c r="I6" s="1877"/>
      <c r="J6" s="1877"/>
      <c r="K6" s="1878"/>
      <c r="L6" s="1876"/>
      <c r="M6" s="1877"/>
      <c r="N6" s="1877"/>
      <c r="O6" s="1878"/>
      <c r="P6" s="1876"/>
      <c r="Q6" s="1877"/>
      <c r="R6" s="1877"/>
      <c r="S6" s="1878"/>
      <c r="T6" s="1876"/>
      <c r="U6" s="1877"/>
      <c r="V6" s="1877"/>
      <c r="W6" s="1883"/>
    </row>
    <row r="7" spans="1:26" s="4" customFormat="1" ht="12.75" customHeight="1" x14ac:dyDescent="0.2">
      <c r="A7" s="1858"/>
      <c r="B7" s="1855"/>
      <c r="C7" s="1531"/>
      <c r="D7" s="1876"/>
      <c r="E7" s="1877"/>
      <c r="F7" s="1877"/>
      <c r="G7" s="1878"/>
      <c r="H7" s="1876"/>
      <c r="I7" s="1877"/>
      <c r="J7" s="1877"/>
      <c r="K7" s="1878"/>
      <c r="L7" s="1876"/>
      <c r="M7" s="1877"/>
      <c r="N7" s="1877"/>
      <c r="O7" s="1878"/>
      <c r="P7" s="1876"/>
      <c r="Q7" s="1877"/>
      <c r="R7" s="1877"/>
      <c r="S7" s="1878"/>
      <c r="T7" s="1876"/>
      <c r="U7" s="1877"/>
      <c r="V7" s="1877"/>
      <c r="W7" s="1883"/>
    </row>
    <row r="8" spans="1:26" s="4" customFormat="1" ht="12.75" customHeight="1" x14ac:dyDescent="0.2">
      <c r="A8" s="1858"/>
      <c r="B8" s="1855"/>
      <c r="C8" s="1531"/>
      <c r="D8" s="1876"/>
      <c r="E8" s="1877"/>
      <c r="F8" s="1877"/>
      <c r="G8" s="1878"/>
      <c r="H8" s="1876"/>
      <c r="I8" s="1877"/>
      <c r="J8" s="1877"/>
      <c r="K8" s="1878"/>
      <c r="L8" s="1876"/>
      <c r="M8" s="1877"/>
      <c r="N8" s="1877"/>
      <c r="O8" s="1878"/>
      <c r="P8" s="1876"/>
      <c r="Q8" s="1877"/>
      <c r="R8" s="1877"/>
      <c r="S8" s="1878"/>
      <c r="T8" s="1876"/>
      <c r="U8" s="1877"/>
      <c r="V8" s="1877"/>
      <c r="W8" s="1883"/>
    </row>
    <row r="9" spans="1:26" s="4" customFormat="1" ht="12.75" customHeight="1" x14ac:dyDescent="0.2">
      <c r="A9" s="1858"/>
      <c r="B9" s="1855"/>
      <c r="C9" s="1531"/>
      <c r="D9" s="1876"/>
      <c r="E9" s="1877"/>
      <c r="F9" s="1877"/>
      <c r="G9" s="1878"/>
      <c r="H9" s="1876"/>
      <c r="I9" s="1877"/>
      <c r="J9" s="1877"/>
      <c r="K9" s="1878"/>
      <c r="L9" s="1876"/>
      <c r="M9" s="1877"/>
      <c r="N9" s="1877"/>
      <c r="O9" s="1878"/>
      <c r="P9" s="1876"/>
      <c r="Q9" s="1877"/>
      <c r="R9" s="1877"/>
      <c r="S9" s="1878"/>
      <c r="T9" s="1876"/>
      <c r="U9" s="1877"/>
      <c r="V9" s="1877"/>
      <c r="W9" s="1883"/>
    </row>
    <row r="10" spans="1:26" s="4" customFormat="1" ht="12.75" customHeight="1" x14ac:dyDescent="0.2">
      <c r="A10" s="1858"/>
      <c r="B10" s="1855"/>
      <c r="C10" s="1531"/>
      <c r="D10" s="1876"/>
      <c r="E10" s="1877"/>
      <c r="F10" s="1877"/>
      <c r="G10" s="1878"/>
      <c r="H10" s="1876"/>
      <c r="I10" s="1877"/>
      <c r="J10" s="1877"/>
      <c r="K10" s="1878"/>
      <c r="L10" s="1876"/>
      <c r="M10" s="1877"/>
      <c r="N10" s="1877"/>
      <c r="O10" s="1878"/>
      <c r="P10" s="1876"/>
      <c r="Q10" s="1877"/>
      <c r="R10" s="1877"/>
      <c r="S10" s="1878"/>
      <c r="T10" s="1876"/>
      <c r="U10" s="1877"/>
      <c r="V10" s="1877"/>
      <c r="W10" s="1883"/>
    </row>
    <row r="11" spans="1:26" s="4" customFormat="1" ht="12.75" customHeight="1" x14ac:dyDescent="0.2">
      <c r="A11" s="1858"/>
      <c r="B11" s="1855"/>
      <c r="C11" s="1531"/>
      <c r="D11" s="1876"/>
      <c r="E11" s="1877"/>
      <c r="F11" s="1877"/>
      <c r="G11" s="1878"/>
      <c r="H11" s="1876"/>
      <c r="I11" s="1877"/>
      <c r="J11" s="1877"/>
      <c r="K11" s="1878"/>
      <c r="L11" s="1876"/>
      <c r="M11" s="1877"/>
      <c r="N11" s="1877"/>
      <c r="O11" s="1878"/>
      <c r="P11" s="1876"/>
      <c r="Q11" s="1877"/>
      <c r="R11" s="1877"/>
      <c r="S11" s="1878"/>
      <c r="T11" s="1876"/>
      <c r="U11" s="1877"/>
      <c r="V11" s="1877"/>
      <c r="W11" s="1883"/>
    </row>
    <row r="12" spans="1:26" s="4" customFormat="1" ht="12.75" customHeight="1" x14ac:dyDescent="0.2">
      <c r="A12" s="1858"/>
      <c r="B12" s="1855"/>
      <c r="C12" s="1531"/>
      <c r="D12" s="1876"/>
      <c r="E12" s="1877"/>
      <c r="F12" s="1877"/>
      <c r="G12" s="1878"/>
      <c r="H12" s="1876"/>
      <c r="I12" s="1877"/>
      <c r="J12" s="1877"/>
      <c r="K12" s="1878"/>
      <c r="L12" s="1876"/>
      <c r="M12" s="1877"/>
      <c r="N12" s="1877"/>
      <c r="O12" s="1878"/>
      <c r="P12" s="1876"/>
      <c r="Q12" s="1877"/>
      <c r="R12" s="1877"/>
      <c r="S12" s="1878"/>
      <c r="T12" s="1876"/>
      <c r="U12" s="1877"/>
      <c r="V12" s="1877"/>
      <c r="W12" s="1883"/>
    </row>
    <row r="13" spans="1:26" s="4" customFormat="1" ht="12.75" customHeight="1" x14ac:dyDescent="0.2">
      <c r="A13" s="1858"/>
      <c r="B13" s="1855"/>
      <c r="C13" s="1531"/>
      <c r="D13" s="1876"/>
      <c r="E13" s="1877"/>
      <c r="F13" s="1877"/>
      <c r="G13" s="1878"/>
      <c r="H13" s="1876"/>
      <c r="I13" s="1877"/>
      <c r="J13" s="1877"/>
      <c r="K13" s="1878"/>
      <c r="L13" s="1876"/>
      <c r="M13" s="1877"/>
      <c r="N13" s="1877"/>
      <c r="O13" s="1878"/>
      <c r="P13" s="1876"/>
      <c r="Q13" s="1877"/>
      <c r="R13" s="1877"/>
      <c r="S13" s="1878"/>
      <c r="T13" s="1876"/>
      <c r="U13" s="1877"/>
      <c r="V13" s="1877"/>
      <c r="W13" s="1883"/>
    </row>
    <row r="14" spans="1:26" s="4" customFormat="1" ht="12.75" customHeight="1" x14ac:dyDescent="0.2">
      <c r="A14" s="1858"/>
      <c r="B14" s="1855"/>
      <c r="C14" s="1531"/>
      <c r="D14" s="1876"/>
      <c r="E14" s="1877"/>
      <c r="F14" s="1877"/>
      <c r="G14" s="1878"/>
      <c r="H14" s="1876"/>
      <c r="I14" s="1877"/>
      <c r="J14" s="1877"/>
      <c r="K14" s="1878"/>
      <c r="L14" s="1876"/>
      <c r="M14" s="1877"/>
      <c r="N14" s="1877"/>
      <c r="O14" s="1878"/>
      <c r="P14" s="1876"/>
      <c r="Q14" s="1877"/>
      <c r="R14" s="1877"/>
      <c r="S14" s="1878"/>
      <c r="T14" s="1876"/>
      <c r="U14" s="1877"/>
      <c r="V14" s="1877"/>
      <c r="W14" s="1883"/>
    </row>
    <row r="15" spans="1:26" s="4" customFormat="1" ht="12.75" customHeight="1" x14ac:dyDescent="0.2">
      <c r="A15" s="1858"/>
      <c r="B15" s="1855"/>
      <c r="C15" s="1532"/>
      <c r="D15" s="1876"/>
      <c r="E15" s="1877"/>
      <c r="F15" s="1877"/>
      <c r="G15" s="1878"/>
      <c r="H15" s="1876"/>
      <c r="I15" s="1877"/>
      <c r="J15" s="1877"/>
      <c r="K15" s="1878"/>
      <c r="L15" s="1876"/>
      <c r="M15" s="1877"/>
      <c r="N15" s="1877"/>
      <c r="O15" s="1878"/>
      <c r="P15" s="1876"/>
      <c r="Q15" s="1877"/>
      <c r="R15" s="1877"/>
      <c r="S15" s="1878"/>
      <c r="T15" s="1876"/>
      <c r="U15" s="1877"/>
      <c r="V15" s="1877"/>
      <c r="W15" s="1883"/>
    </row>
    <row r="16" spans="1:26" s="4" customFormat="1" ht="12.75" customHeight="1" x14ac:dyDescent="0.2">
      <c r="A16" s="1858"/>
      <c r="B16" s="1855"/>
      <c r="C16" s="1533"/>
      <c r="D16" s="1876"/>
      <c r="E16" s="1877"/>
      <c r="F16" s="1877"/>
      <c r="G16" s="1878"/>
      <c r="H16" s="1876"/>
      <c r="I16" s="1877"/>
      <c r="J16" s="1877"/>
      <c r="K16" s="1878"/>
      <c r="L16" s="1876"/>
      <c r="M16" s="1877"/>
      <c r="N16" s="1877"/>
      <c r="O16" s="1878"/>
      <c r="P16" s="1876"/>
      <c r="Q16" s="1877"/>
      <c r="R16" s="1877"/>
      <c r="S16" s="1878"/>
      <c r="T16" s="1876"/>
      <c r="U16" s="1877"/>
      <c r="V16" s="1877"/>
      <c r="W16" s="1883"/>
    </row>
    <row r="17" spans="1:23" s="4" customFormat="1" ht="12.75" customHeight="1" x14ac:dyDescent="0.2">
      <c r="A17" s="1858"/>
      <c r="B17" s="1855"/>
      <c r="C17" s="1533"/>
      <c r="D17" s="1876"/>
      <c r="E17" s="1877"/>
      <c r="F17" s="1877"/>
      <c r="G17" s="1878"/>
      <c r="H17" s="1876"/>
      <c r="I17" s="1877"/>
      <c r="J17" s="1877"/>
      <c r="K17" s="1878"/>
      <c r="L17" s="1876"/>
      <c r="M17" s="1877"/>
      <c r="N17" s="1877"/>
      <c r="O17" s="1878"/>
      <c r="P17" s="1876"/>
      <c r="Q17" s="1877"/>
      <c r="R17" s="1877"/>
      <c r="S17" s="1878"/>
      <c r="T17" s="1876"/>
      <c r="U17" s="1877"/>
      <c r="V17" s="1877"/>
      <c r="W17" s="1883"/>
    </row>
    <row r="18" spans="1:23" s="4" customFormat="1" ht="12.75" customHeight="1" x14ac:dyDescent="0.2">
      <c r="A18" s="1858"/>
      <c r="B18" s="1855"/>
      <c r="C18" s="1533"/>
      <c r="D18" s="1876"/>
      <c r="E18" s="1877"/>
      <c r="F18" s="1877"/>
      <c r="G18" s="1878"/>
      <c r="H18" s="1876"/>
      <c r="I18" s="1877"/>
      <c r="J18" s="1877"/>
      <c r="K18" s="1878"/>
      <c r="L18" s="1876"/>
      <c r="M18" s="1877"/>
      <c r="N18" s="1877"/>
      <c r="O18" s="1878"/>
      <c r="P18" s="1876"/>
      <c r="Q18" s="1877"/>
      <c r="R18" s="1877"/>
      <c r="S18" s="1878"/>
      <c r="T18" s="1876"/>
      <c r="U18" s="1877"/>
      <c r="V18" s="1877"/>
      <c r="W18" s="1883"/>
    </row>
    <row r="19" spans="1:23" s="4" customFormat="1" ht="12.75" customHeight="1" x14ac:dyDescent="0.2">
      <c r="A19" s="1858"/>
      <c r="B19" s="1855"/>
      <c r="C19" s="1533"/>
      <c r="D19" s="1876"/>
      <c r="E19" s="1877"/>
      <c r="F19" s="1877"/>
      <c r="G19" s="1878"/>
      <c r="H19" s="1876"/>
      <c r="I19" s="1877"/>
      <c r="J19" s="1877"/>
      <c r="K19" s="1878"/>
      <c r="L19" s="1876"/>
      <c r="M19" s="1877"/>
      <c r="N19" s="1877"/>
      <c r="O19" s="1878"/>
      <c r="P19" s="1876"/>
      <c r="Q19" s="1877"/>
      <c r="R19" s="1877"/>
      <c r="S19" s="1878"/>
      <c r="T19" s="1876"/>
      <c r="U19" s="1877"/>
      <c r="V19" s="1877"/>
      <c r="W19" s="1883"/>
    </row>
    <row r="20" spans="1:23" s="4" customFormat="1" ht="12.75" customHeight="1" x14ac:dyDescent="0.2">
      <c r="A20" s="1858"/>
      <c r="B20" s="1855"/>
      <c r="C20" s="1533"/>
      <c r="D20" s="1876"/>
      <c r="E20" s="1877"/>
      <c r="F20" s="1877"/>
      <c r="G20" s="1878"/>
      <c r="H20" s="1876"/>
      <c r="I20" s="1877"/>
      <c r="J20" s="1877"/>
      <c r="K20" s="1878"/>
      <c r="L20" s="1876"/>
      <c r="M20" s="1877"/>
      <c r="N20" s="1877"/>
      <c r="O20" s="1878"/>
      <c r="P20" s="1876"/>
      <c r="Q20" s="1877"/>
      <c r="R20" s="1877"/>
      <c r="S20" s="1878"/>
      <c r="T20" s="1876"/>
      <c r="U20" s="1877"/>
      <c r="V20" s="1877"/>
      <c r="W20" s="1883"/>
    </row>
    <row r="21" spans="1:23" s="4" customFormat="1" ht="12.75" customHeight="1" x14ac:dyDescent="0.2">
      <c r="A21" s="1858"/>
      <c r="B21" s="1855"/>
      <c r="C21" s="1533"/>
      <c r="D21" s="1876"/>
      <c r="E21" s="1877"/>
      <c r="F21" s="1877"/>
      <c r="G21" s="1878"/>
      <c r="H21" s="1876"/>
      <c r="I21" s="1877"/>
      <c r="J21" s="1877"/>
      <c r="K21" s="1878"/>
      <c r="L21" s="1876"/>
      <c r="M21" s="1877"/>
      <c r="N21" s="1877"/>
      <c r="O21" s="1878"/>
      <c r="P21" s="1876"/>
      <c r="Q21" s="1877"/>
      <c r="R21" s="1877"/>
      <c r="S21" s="1878"/>
      <c r="T21" s="1876"/>
      <c r="U21" s="1877"/>
      <c r="V21" s="1877"/>
      <c r="W21" s="1883"/>
    </row>
    <row r="22" spans="1:23" s="4" customFormat="1" ht="12.75" customHeight="1" x14ac:dyDescent="0.2">
      <c r="A22" s="1858"/>
      <c r="B22" s="1855"/>
      <c r="C22" s="1533"/>
      <c r="D22" s="1876"/>
      <c r="E22" s="1877"/>
      <c r="F22" s="1877"/>
      <c r="G22" s="1878"/>
      <c r="H22" s="1876"/>
      <c r="I22" s="1877"/>
      <c r="J22" s="1877"/>
      <c r="K22" s="1878"/>
      <c r="L22" s="1876"/>
      <c r="M22" s="1877"/>
      <c r="N22" s="1877"/>
      <c r="O22" s="1878"/>
      <c r="P22" s="1876"/>
      <c r="Q22" s="1877"/>
      <c r="R22" s="1877"/>
      <c r="S22" s="1878"/>
      <c r="T22" s="1876"/>
      <c r="U22" s="1877"/>
      <c r="V22" s="1877"/>
      <c r="W22" s="1883"/>
    </row>
    <row r="23" spans="1:23" s="4" customFormat="1" ht="12.75" customHeight="1" x14ac:dyDescent="0.2">
      <c r="A23" s="1858"/>
      <c r="B23" s="1855"/>
      <c r="C23" s="1533"/>
      <c r="D23" s="1876"/>
      <c r="E23" s="1877"/>
      <c r="F23" s="1877"/>
      <c r="G23" s="1878"/>
      <c r="H23" s="1876"/>
      <c r="I23" s="1877"/>
      <c r="J23" s="1877"/>
      <c r="K23" s="1878"/>
      <c r="L23" s="1876"/>
      <c r="M23" s="1877"/>
      <c r="N23" s="1877"/>
      <c r="O23" s="1878"/>
      <c r="P23" s="1876"/>
      <c r="Q23" s="1877"/>
      <c r="R23" s="1877"/>
      <c r="S23" s="1878"/>
      <c r="T23" s="1876"/>
      <c r="U23" s="1877"/>
      <c r="V23" s="1877"/>
      <c r="W23" s="1883"/>
    </row>
    <row r="24" spans="1:23" s="4" customFormat="1" ht="12.75" customHeight="1" x14ac:dyDescent="0.2">
      <c r="A24" s="1858"/>
      <c r="B24" s="1855"/>
      <c r="C24" s="1533"/>
      <c r="D24" s="1876"/>
      <c r="E24" s="1877"/>
      <c r="F24" s="1877"/>
      <c r="G24" s="1878"/>
      <c r="H24" s="1876"/>
      <c r="I24" s="1877"/>
      <c r="J24" s="1877"/>
      <c r="K24" s="1878"/>
      <c r="L24" s="1876"/>
      <c r="M24" s="1877"/>
      <c r="N24" s="1877"/>
      <c r="O24" s="1878"/>
      <c r="P24" s="1876"/>
      <c r="Q24" s="1877"/>
      <c r="R24" s="1877"/>
      <c r="S24" s="1878"/>
      <c r="T24" s="1876"/>
      <c r="U24" s="1877"/>
      <c r="V24" s="1877"/>
      <c r="W24" s="1883"/>
    </row>
    <row r="25" spans="1:23" s="4" customFormat="1" ht="12.75" customHeight="1" x14ac:dyDescent="0.2">
      <c r="A25" s="1858"/>
      <c r="B25" s="1855"/>
      <c r="C25" s="1533"/>
      <c r="D25" s="1876"/>
      <c r="E25" s="1877"/>
      <c r="F25" s="1877"/>
      <c r="G25" s="1878"/>
      <c r="H25" s="1876"/>
      <c r="I25" s="1877"/>
      <c r="J25" s="1877"/>
      <c r="K25" s="1878"/>
      <c r="L25" s="1876"/>
      <c r="M25" s="1877"/>
      <c r="N25" s="1877"/>
      <c r="O25" s="1878"/>
      <c r="P25" s="1876"/>
      <c r="Q25" s="1877"/>
      <c r="R25" s="1877"/>
      <c r="S25" s="1878"/>
      <c r="T25" s="1876"/>
      <c r="U25" s="1877"/>
      <c r="V25" s="1877"/>
      <c r="W25" s="1883"/>
    </row>
    <row r="26" spans="1:23" s="4" customFormat="1" ht="12.75" customHeight="1" thickBot="1" x14ac:dyDescent="0.25">
      <c r="A26" s="1859"/>
      <c r="B26" s="1856"/>
      <c r="C26" s="1534"/>
      <c r="D26" s="1879"/>
      <c r="E26" s="1880"/>
      <c r="F26" s="1880"/>
      <c r="G26" s="1881"/>
      <c r="H26" s="1879"/>
      <c r="I26" s="1880"/>
      <c r="J26" s="1880"/>
      <c r="K26" s="1881"/>
      <c r="L26" s="1879"/>
      <c r="M26" s="1880"/>
      <c r="N26" s="1880"/>
      <c r="O26" s="1881"/>
      <c r="P26" s="1879"/>
      <c r="Q26" s="1880"/>
      <c r="R26" s="1880"/>
      <c r="S26" s="1881"/>
      <c r="T26" s="1879"/>
      <c r="U26" s="1880"/>
      <c r="V26" s="1880"/>
      <c r="W26" s="1884"/>
    </row>
    <row r="27" spans="1:23" ht="12.75" customHeight="1" x14ac:dyDescent="0.2">
      <c r="A27" s="192">
        <f>A16+1</f>
        <v>1</v>
      </c>
      <c r="B27" s="1341" t="s">
        <v>669</v>
      </c>
      <c r="C27" s="1342" t="s">
        <v>55</v>
      </c>
      <c r="D27" s="1343" t="s">
        <v>671</v>
      </c>
      <c r="E27" s="1344" t="s">
        <v>672</v>
      </c>
      <c r="F27" s="1348" t="s">
        <v>391</v>
      </c>
      <c r="G27" s="1347"/>
      <c r="H27" s="1343" t="s">
        <v>671</v>
      </c>
      <c r="I27" s="1344" t="s">
        <v>672</v>
      </c>
      <c r="J27" s="1348" t="s">
        <v>391</v>
      </c>
      <c r="K27" s="1347"/>
      <c r="L27" s="1343" t="s">
        <v>671</v>
      </c>
      <c r="M27" s="1344" t="s">
        <v>672</v>
      </c>
      <c r="N27" s="1346" t="s">
        <v>391</v>
      </c>
      <c r="O27" s="1348"/>
      <c r="P27" s="1343" t="s">
        <v>671</v>
      </c>
      <c r="Q27" s="1344" t="s">
        <v>672</v>
      </c>
      <c r="R27" s="1348" t="s">
        <v>391</v>
      </c>
      <c r="S27" s="1347"/>
      <c r="T27" s="1343" t="s">
        <v>671</v>
      </c>
      <c r="U27" s="1344" t="s">
        <v>672</v>
      </c>
      <c r="V27" s="1348" t="s">
        <v>391</v>
      </c>
      <c r="W27" s="1350"/>
    </row>
    <row r="28" spans="1:23" ht="12.75" customHeight="1" x14ac:dyDescent="0.2">
      <c r="A28" s="176">
        <f t="shared" ref="A28:A86" si="0">A27+1</f>
        <v>2</v>
      </c>
      <c r="B28" s="389" t="s">
        <v>8</v>
      </c>
      <c r="C28" s="600">
        <v>6100</v>
      </c>
      <c r="D28" s="1372">
        <f>I_2!D5</f>
        <v>0</v>
      </c>
      <c r="E28" s="1373">
        <f>I_2!E5</f>
        <v>0</v>
      </c>
      <c r="F28" s="1867">
        <f>I_2!J5</f>
        <v>0</v>
      </c>
      <c r="G28" s="1868"/>
      <c r="H28" s="6"/>
      <c r="I28" s="7"/>
      <c r="J28" s="1887"/>
      <c r="K28" s="1888"/>
      <c r="L28" s="6"/>
      <c r="M28" s="7"/>
      <c r="N28" s="1894"/>
      <c r="O28" s="1887"/>
      <c r="P28" s="6"/>
      <c r="Q28" s="7"/>
      <c r="R28" s="1887"/>
      <c r="S28" s="1888"/>
      <c r="T28" s="1374">
        <f>I_2!F5</f>
        <v>0</v>
      </c>
      <c r="U28" s="1373">
        <f>I_2!G5</f>
        <v>0</v>
      </c>
      <c r="V28" s="1867">
        <f>I_2!K5</f>
        <v>0</v>
      </c>
      <c r="W28" s="1871"/>
    </row>
    <row r="29" spans="1:23" ht="12.75" customHeight="1" x14ac:dyDescent="0.2">
      <c r="A29" s="93">
        <f t="shared" si="0"/>
        <v>3</v>
      </c>
      <c r="B29" s="392" t="s">
        <v>10</v>
      </c>
      <c r="C29" s="601">
        <v>6104</v>
      </c>
      <c r="D29" s="1374">
        <f>I_2!D6</f>
        <v>0</v>
      </c>
      <c r="E29" s="1373">
        <f>I_2!E6</f>
        <v>0</v>
      </c>
      <c r="F29" s="708" t="s">
        <v>674</v>
      </c>
      <c r="G29" s="708"/>
      <c r="H29" s="8"/>
      <c r="I29" s="9"/>
      <c r="J29" s="708" t="s">
        <v>674</v>
      </c>
      <c r="K29" s="708"/>
      <c r="L29" s="8"/>
      <c r="M29" s="9"/>
      <c r="N29" s="708" t="s">
        <v>674</v>
      </c>
      <c r="O29" s="708"/>
      <c r="P29" s="8"/>
      <c r="Q29" s="9"/>
      <c r="R29" s="708" t="s">
        <v>674</v>
      </c>
      <c r="S29" s="708"/>
      <c r="T29" s="1375">
        <f>I_2!F6</f>
        <v>0</v>
      </c>
      <c r="U29" s="1376">
        <f>I_2!G6</f>
        <v>0</v>
      </c>
      <c r="V29" s="708" t="s">
        <v>674</v>
      </c>
      <c r="W29" s="1304"/>
    </row>
    <row r="30" spans="1:23" ht="12.75" customHeight="1" x14ac:dyDescent="0.2">
      <c r="A30" s="93">
        <f t="shared" si="0"/>
        <v>4</v>
      </c>
      <c r="B30" s="417" t="s">
        <v>11</v>
      </c>
      <c r="C30" s="602">
        <v>6118</v>
      </c>
      <c r="D30" s="1374">
        <f>I_2!D7</f>
        <v>0</v>
      </c>
      <c r="E30" s="1373">
        <f>I_2!E7</f>
        <v>0</v>
      </c>
      <c r="F30" s="1869">
        <f>I_2!J6</f>
        <v>0</v>
      </c>
      <c r="G30" s="1870"/>
      <c r="H30" s="10"/>
      <c r="I30" s="11"/>
      <c r="J30" s="1889"/>
      <c r="K30" s="1890"/>
      <c r="L30" s="10"/>
      <c r="M30" s="11"/>
      <c r="N30" s="1895"/>
      <c r="O30" s="1889"/>
      <c r="P30" s="10"/>
      <c r="Q30" s="11"/>
      <c r="R30" s="1889"/>
      <c r="S30" s="1890"/>
      <c r="T30" s="1377">
        <f>I_2!F7</f>
        <v>0</v>
      </c>
      <c r="U30" s="1378">
        <f>I_2!G7</f>
        <v>0</v>
      </c>
      <c r="V30" s="1869">
        <f>I_2!K6</f>
        <v>0</v>
      </c>
      <c r="W30" s="1872"/>
    </row>
    <row r="31" spans="1:23" ht="12.75" customHeight="1" x14ac:dyDescent="0.2">
      <c r="A31" s="93">
        <f t="shared" si="0"/>
        <v>5</v>
      </c>
      <c r="B31" s="236" t="s">
        <v>225</v>
      </c>
      <c r="C31" s="603">
        <v>6119</v>
      </c>
      <c r="D31" s="605">
        <f>SUM(D28:D30)</f>
        <v>0</v>
      </c>
      <c r="E31" s="606">
        <f>SUM(E28:E30)</f>
        <v>0</v>
      </c>
      <c r="F31" s="708" t="s">
        <v>390</v>
      </c>
      <c r="G31" s="708"/>
      <c r="H31" s="605">
        <f>SUM(H28:H30)</f>
        <v>0</v>
      </c>
      <c r="I31" s="606">
        <f>SUM(I28:I30)</f>
        <v>0</v>
      </c>
      <c r="J31" s="708" t="s">
        <v>390</v>
      </c>
      <c r="K31" s="708"/>
      <c r="L31" s="605">
        <f>SUM(L28:L30)</f>
        <v>0</v>
      </c>
      <c r="M31" s="606">
        <f>SUM(M28:M30)</f>
        <v>0</v>
      </c>
      <c r="N31" s="708" t="s">
        <v>390</v>
      </c>
      <c r="O31" s="708"/>
      <c r="P31" s="605">
        <f>SUM(P28:P30)</f>
        <v>0</v>
      </c>
      <c r="Q31" s="606">
        <f>SUM(Q28:Q30)</f>
        <v>0</v>
      </c>
      <c r="R31" s="708" t="s">
        <v>390</v>
      </c>
      <c r="S31" s="708"/>
      <c r="T31" s="605">
        <f>SUM(T28:T30)</f>
        <v>0</v>
      </c>
      <c r="U31" s="606">
        <f>SUM(U28:U30)</f>
        <v>0</v>
      </c>
      <c r="V31" s="708" t="s">
        <v>390</v>
      </c>
      <c r="W31" s="1304"/>
    </row>
    <row r="32" spans="1:23" ht="12.75" customHeight="1" x14ac:dyDescent="0.2">
      <c r="A32" s="93">
        <f t="shared" si="0"/>
        <v>6</v>
      </c>
      <c r="B32" s="389" t="s">
        <v>12</v>
      </c>
      <c r="C32" s="600">
        <v>6122</v>
      </c>
      <c r="D32" s="1374">
        <f>I_2!D9</f>
        <v>0</v>
      </c>
      <c r="E32" s="1373">
        <f>I_2!E9</f>
        <v>0</v>
      </c>
      <c r="F32" s="1869">
        <f>I_2!J7</f>
        <v>0</v>
      </c>
      <c r="G32" s="1870"/>
      <c r="H32" s="6"/>
      <c r="I32" s="7"/>
      <c r="J32" s="1889"/>
      <c r="K32" s="1890"/>
      <c r="L32" s="6"/>
      <c r="M32" s="7"/>
      <c r="N32" s="1895"/>
      <c r="O32" s="1889"/>
      <c r="P32" s="6"/>
      <c r="Q32" s="7"/>
      <c r="R32" s="1889"/>
      <c r="S32" s="1890"/>
      <c r="T32" s="1374">
        <f>I_2!F9</f>
        <v>0</v>
      </c>
      <c r="U32" s="1373">
        <f>I_2!G9</f>
        <v>0</v>
      </c>
      <c r="V32" s="1869">
        <f>I_2!K7</f>
        <v>0</v>
      </c>
      <c r="W32" s="1872"/>
    </row>
    <row r="33" spans="1:24" ht="12.75" customHeight="1" x14ac:dyDescent="0.2">
      <c r="A33" s="93">
        <f t="shared" si="0"/>
        <v>7</v>
      </c>
      <c r="B33" s="417" t="s">
        <v>224</v>
      </c>
      <c r="C33" s="602">
        <v>6128</v>
      </c>
      <c r="D33" s="1374">
        <f>I_2!D10</f>
        <v>0</v>
      </c>
      <c r="E33" s="1373">
        <f>I_2!E10</f>
        <v>0</v>
      </c>
      <c r="F33" s="708" t="s">
        <v>675</v>
      </c>
      <c r="G33" s="708"/>
      <c r="H33" s="10"/>
      <c r="I33" s="11"/>
      <c r="J33" s="708" t="s">
        <v>675</v>
      </c>
      <c r="K33" s="708"/>
      <c r="L33" s="10"/>
      <c r="M33" s="11"/>
      <c r="N33" s="708" t="s">
        <v>675</v>
      </c>
      <c r="O33" s="708"/>
      <c r="P33" s="10"/>
      <c r="Q33" s="11"/>
      <c r="R33" s="708" t="s">
        <v>675</v>
      </c>
      <c r="S33" s="708"/>
      <c r="T33" s="1377">
        <f>I_2!F10</f>
        <v>0</v>
      </c>
      <c r="U33" s="1378">
        <f>I_2!G10</f>
        <v>0</v>
      </c>
      <c r="V33" s="708" t="s">
        <v>675</v>
      </c>
      <c r="W33" s="1304"/>
    </row>
    <row r="34" spans="1:24" ht="12.75" customHeight="1" thickBot="1" x14ac:dyDescent="0.25">
      <c r="A34" s="182">
        <f t="shared" si="0"/>
        <v>8</v>
      </c>
      <c r="B34" s="1364" t="s">
        <v>13</v>
      </c>
      <c r="C34" s="1365">
        <v>6129</v>
      </c>
      <c r="D34" s="616">
        <f>SUM(D31:D33)</f>
        <v>0</v>
      </c>
      <c r="E34" s="617">
        <f>SUM(E31:E33)</f>
        <v>0</v>
      </c>
      <c r="F34" s="1885">
        <f>I_2!J8</f>
        <v>0</v>
      </c>
      <c r="G34" s="1886"/>
      <c r="H34" s="1366">
        <f>SUM(H31:H33)</f>
        <v>0</v>
      </c>
      <c r="I34" s="1367">
        <f>SUM(I31:I33)</f>
        <v>0</v>
      </c>
      <c r="J34" s="1891"/>
      <c r="K34" s="1892"/>
      <c r="L34" s="1366">
        <f>SUM(L31:L33)</f>
        <v>0</v>
      </c>
      <c r="M34" s="1367">
        <f>SUM(M31:M33)</f>
        <v>0</v>
      </c>
      <c r="N34" s="1891"/>
      <c r="O34" s="1892"/>
      <c r="P34" s="1366">
        <f>SUM(P31:P33)</f>
        <v>0</v>
      </c>
      <c r="Q34" s="1367">
        <f>SUM(Q31:Q33)</f>
        <v>0</v>
      </c>
      <c r="R34" s="1891"/>
      <c r="S34" s="1892"/>
      <c r="T34" s="1366">
        <f>SUM(T31:T33)</f>
        <v>0</v>
      </c>
      <c r="U34" s="1367">
        <f>SUM(U31:U33)</f>
        <v>0</v>
      </c>
      <c r="V34" s="1885">
        <f>I_2!K8</f>
        <v>0</v>
      </c>
      <c r="W34" s="1893"/>
    </row>
    <row r="35" spans="1:24" s="4" customFormat="1" ht="12.75" customHeight="1" x14ac:dyDescent="0.2">
      <c r="A35" s="192">
        <f t="shared" ref="A35:A43" si="1">A34+1</f>
        <v>9</v>
      </c>
      <c r="B35" s="1368" t="s">
        <v>236</v>
      </c>
      <c r="C35" s="191"/>
      <c r="D35" s="191"/>
      <c r="E35" s="191"/>
      <c r="F35" s="191"/>
      <c r="G35" s="1369" t="str">
        <f>D4</f>
        <v xml:space="preserve">IST </v>
      </c>
      <c r="H35" s="191"/>
      <c r="I35" s="191"/>
      <c r="J35" s="191"/>
      <c r="K35" s="1370">
        <f>H4</f>
        <v>0</v>
      </c>
      <c r="L35" s="191"/>
      <c r="M35" s="191"/>
      <c r="N35" s="191"/>
      <c r="O35" s="1370">
        <f>L4</f>
        <v>0</v>
      </c>
      <c r="P35" s="1368"/>
      <c r="Q35" s="191"/>
      <c r="R35" s="191"/>
      <c r="S35" s="1370">
        <f>P4</f>
        <v>0</v>
      </c>
      <c r="T35" s="191"/>
      <c r="U35" s="191"/>
      <c r="V35" s="191"/>
      <c r="W35" s="1371" t="str">
        <f>T4</f>
        <v xml:space="preserve">ZIEL </v>
      </c>
    </row>
    <row r="36" spans="1:24" s="4" customFormat="1" ht="12.75" customHeight="1" x14ac:dyDescent="0.2">
      <c r="A36" s="176">
        <f t="shared" si="1"/>
        <v>10</v>
      </c>
      <c r="B36" s="631" t="s">
        <v>21</v>
      </c>
      <c r="C36" s="632"/>
      <c r="D36" s="632"/>
      <c r="E36" s="632"/>
      <c r="F36" s="632"/>
      <c r="G36" s="633">
        <f>SUM(G45:G86)</f>
        <v>0</v>
      </c>
      <c r="H36" s="632"/>
      <c r="I36" s="632"/>
      <c r="J36" s="632"/>
      <c r="K36" s="633">
        <f>SUM(K45:K86)</f>
        <v>0</v>
      </c>
      <c r="L36" s="632"/>
      <c r="M36" s="632"/>
      <c r="N36" s="632"/>
      <c r="O36" s="1351">
        <f>SUM(O45:O86)</f>
        <v>0</v>
      </c>
      <c r="P36" s="1357"/>
      <c r="Q36" s="632"/>
      <c r="R36" s="632"/>
      <c r="S36" s="633">
        <f>SUM(S45:S86)</f>
        <v>0</v>
      </c>
      <c r="T36" s="632"/>
      <c r="U36" s="632"/>
      <c r="V36" s="632"/>
      <c r="W36" s="634">
        <f>SUM(W45:W86)</f>
        <v>0</v>
      </c>
    </row>
    <row r="37" spans="1:24" ht="12.75" customHeight="1" x14ac:dyDescent="0.2">
      <c r="A37" s="93">
        <f t="shared" si="1"/>
        <v>11</v>
      </c>
      <c r="B37" s="635" t="s">
        <v>304</v>
      </c>
      <c r="C37" s="636"/>
      <c r="D37" s="636"/>
      <c r="E37" s="636"/>
      <c r="F37" s="636"/>
      <c r="G37" s="637">
        <f>G36/2100</f>
        <v>0</v>
      </c>
      <c r="H37" s="636"/>
      <c r="I37" s="636"/>
      <c r="J37" s="636"/>
      <c r="K37" s="637">
        <f>K36/2100</f>
        <v>0</v>
      </c>
      <c r="L37" s="636"/>
      <c r="M37" s="636"/>
      <c r="N37" s="636"/>
      <c r="O37" s="1352">
        <f>O36/2100</f>
        <v>0</v>
      </c>
      <c r="P37" s="1358"/>
      <c r="Q37" s="636"/>
      <c r="R37" s="636"/>
      <c r="S37" s="637">
        <f>S36/2100</f>
        <v>0</v>
      </c>
      <c r="T37" s="636"/>
      <c r="U37" s="636"/>
      <c r="V37" s="636"/>
      <c r="W37" s="638">
        <f>W36/2100</f>
        <v>0</v>
      </c>
    </row>
    <row r="38" spans="1:24" ht="12.75" customHeight="1" x14ac:dyDescent="0.2">
      <c r="A38" s="93">
        <f t="shared" si="1"/>
        <v>12</v>
      </c>
      <c r="B38" s="639" t="s">
        <v>22</v>
      </c>
      <c r="C38" s="720"/>
      <c r="D38" s="720"/>
      <c r="E38" s="720"/>
      <c r="F38" s="720"/>
      <c r="G38" s="1451">
        <f>I_2!G59</f>
        <v>0</v>
      </c>
      <c r="H38" s="720"/>
      <c r="I38" s="720"/>
      <c r="J38" s="720"/>
      <c r="K38" s="194"/>
      <c r="L38" s="720"/>
      <c r="M38" s="720"/>
      <c r="N38" s="720"/>
      <c r="O38" s="1353"/>
      <c r="P38" s="1359"/>
      <c r="Q38" s="720"/>
      <c r="R38" s="720"/>
      <c r="S38" s="194"/>
      <c r="T38" s="720"/>
      <c r="U38" s="720"/>
      <c r="V38" s="720"/>
      <c r="W38" s="1454">
        <f>I_2!K59</f>
        <v>0</v>
      </c>
    </row>
    <row r="39" spans="1:24" ht="12.75" customHeight="1" x14ac:dyDescent="0.2">
      <c r="A39" s="93">
        <f t="shared" si="1"/>
        <v>13</v>
      </c>
      <c r="B39" s="640" t="s">
        <v>305</v>
      </c>
      <c r="C39" s="721"/>
      <c r="D39" s="721"/>
      <c r="E39" s="721"/>
      <c r="F39" s="721"/>
      <c r="G39" s="1452">
        <f>I_2!G60</f>
        <v>0</v>
      </c>
      <c r="H39" s="721"/>
      <c r="I39" s="721"/>
      <c r="J39" s="721"/>
      <c r="K39" s="195"/>
      <c r="L39" s="721"/>
      <c r="M39" s="721"/>
      <c r="N39" s="721"/>
      <c r="O39" s="1354"/>
      <c r="P39" s="1360"/>
      <c r="Q39" s="721"/>
      <c r="R39" s="721"/>
      <c r="S39" s="195"/>
      <c r="T39" s="721"/>
      <c r="U39" s="721"/>
      <c r="V39" s="721"/>
      <c r="W39" s="1455">
        <f>I_2!K60</f>
        <v>0</v>
      </c>
    </row>
    <row r="40" spans="1:24" ht="12.75" customHeight="1" x14ac:dyDescent="0.2">
      <c r="A40" s="93">
        <f t="shared" si="1"/>
        <v>14</v>
      </c>
      <c r="B40" s="640" t="s">
        <v>306</v>
      </c>
      <c r="C40" s="721"/>
      <c r="D40" s="721"/>
      <c r="E40" s="721"/>
      <c r="F40" s="721"/>
      <c r="G40" s="722">
        <f>G38-G39-G41</f>
        <v>0</v>
      </c>
      <c r="H40" s="721"/>
      <c r="I40" s="721"/>
      <c r="J40" s="721"/>
      <c r="K40" s="722">
        <f>K38-K39-K41</f>
        <v>0</v>
      </c>
      <c r="L40" s="721"/>
      <c r="M40" s="721"/>
      <c r="N40" s="721"/>
      <c r="O40" s="1355">
        <f>O38-O39-O41</f>
        <v>0</v>
      </c>
      <c r="P40" s="1360"/>
      <c r="Q40" s="721"/>
      <c r="R40" s="721"/>
      <c r="S40" s="722">
        <f>S38-S39-S41</f>
        <v>0</v>
      </c>
      <c r="T40" s="721"/>
      <c r="U40" s="721"/>
      <c r="V40" s="721"/>
      <c r="W40" s="723">
        <f>W38-W39-W41</f>
        <v>0</v>
      </c>
    </row>
    <row r="41" spans="1:24" ht="12.75" customHeight="1" x14ac:dyDescent="0.2">
      <c r="A41" s="93">
        <f t="shared" si="1"/>
        <v>15</v>
      </c>
      <c r="B41" s="640" t="s">
        <v>307</v>
      </c>
      <c r="C41" s="721"/>
      <c r="D41" s="721"/>
      <c r="E41" s="721"/>
      <c r="F41" s="721"/>
      <c r="G41" s="1452">
        <f>I_2!G62</f>
        <v>0</v>
      </c>
      <c r="H41" s="721"/>
      <c r="I41" s="721"/>
      <c r="J41" s="721"/>
      <c r="K41" s="195"/>
      <c r="L41" s="721"/>
      <c r="M41" s="721"/>
      <c r="N41" s="721"/>
      <c r="O41" s="1354"/>
      <c r="P41" s="1360"/>
      <c r="Q41" s="721"/>
      <c r="R41" s="721"/>
      <c r="S41" s="195"/>
      <c r="T41" s="721"/>
      <c r="U41" s="721"/>
      <c r="V41" s="721"/>
      <c r="W41" s="1456">
        <f>I_2!K62</f>
        <v>0</v>
      </c>
    </row>
    <row r="42" spans="1:24" ht="12.75" customHeight="1" thickBot="1" x14ac:dyDescent="0.25">
      <c r="A42" s="101">
        <f t="shared" si="1"/>
        <v>16</v>
      </c>
      <c r="B42" s="641" t="s">
        <v>312</v>
      </c>
      <c r="C42" s="724"/>
      <c r="D42" s="724"/>
      <c r="E42" s="724"/>
      <c r="F42" s="724"/>
      <c r="G42" s="1453">
        <f>I_2!G63</f>
        <v>0</v>
      </c>
      <c r="H42" s="724"/>
      <c r="I42" s="724"/>
      <c r="J42" s="724"/>
      <c r="K42" s="196"/>
      <c r="L42" s="724"/>
      <c r="M42" s="724"/>
      <c r="N42" s="724"/>
      <c r="O42" s="1356"/>
      <c r="P42" s="1361"/>
      <c r="Q42" s="724"/>
      <c r="R42" s="724"/>
      <c r="S42" s="196"/>
      <c r="T42" s="724"/>
      <c r="U42" s="724"/>
      <c r="V42" s="724"/>
      <c r="W42" s="1457">
        <f>I_2!K63</f>
        <v>0</v>
      </c>
    </row>
    <row r="43" spans="1:24" ht="12.75" customHeight="1" x14ac:dyDescent="0.2">
      <c r="A43" s="93">
        <f t="shared" si="1"/>
        <v>17</v>
      </c>
      <c r="B43" s="111" t="s">
        <v>308</v>
      </c>
      <c r="C43" s="186" t="s">
        <v>55</v>
      </c>
      <c r="D43" s="187" t="str">
        <f>D4</f>
        <v xml:space="preserve">IST </v>
      </c>
      <c r="E43" s="188"/>
      <c r="F43" s="188"/>
      <c r="G43" s="188"/>
      <c r="H43" s="1362">
        <f>H4</f>
        <v>0</v>
      </c>
      <c r="I43" s="188"/>
      <c r="J43" s="188"/>
      <c r="K43" s="188"/>
      <c r="L43" s="1362">
        <f>L4</f>
        <v>0</v>
      </c>
      <c r="M43" s="188"/>
      <c r="N43" s="188"/>
      <c r="O43" s="802"/>
      <c r="P43" s="1363">
        <f>P4</f>
        <v>0</v>
      </c>
      <c r="Q43" s="188"/>
      <c r="R43" s="188"/>
      <c r="S43" s="188"/>
      <c r="T43" s="187" t="str">
        <f>T4</f>
        <v xml:space="preserve">ZIEL </v>
      </c>
      <c r="U43" s="188"/>
      <c r="V43" s="188"/>
      <c r="W43" s="189"/>
    </row>
    <row r="44" spans="1:24" s="4" customFormat="1" ht="12.75" customHeight="1" x14ac:dyDescent="0.2">
      <c r="A44" s="179">
        <f t="shared" si="0"/>
        <v>18</v>
      </c>
      <c r="B44" s="105" t="s">
        <v>32</v>
      </c>
      <c r="C44" s="112"/>
      <c r="D44" s="113" t="s">
        <v>9</v>
      </c>
      <c r="E44" s="114" t="s">
        <v>85</v>
      </c>
      <c r="F44" s="114" t="s">
        <v>267</v>
      </c>
      <c r="G44" s="115" t="s">
        <v>268</v>
      </c>
      <c r="H44" s="113" t="s">
        <v>9</v>
      </c>
      <c r="I44" s="114" t="s">
        <v>85</v>
      </c>
      <c r="J44" s="114" t="s">
        <v>267</v>
      </c>
      <c r="K44" s="115" t="s">
        <v>268</v>
      </c>
      <c r="L44" s="113" t="s">
        <v>9</v>
      </c>
      <c r="M44" s="114" t="s">
        <v>85</v>
      </c>
      <c r="N44" s="114" t="s">
        <v>267</v>
      </c>
      <c r="O44" s="115" t="s">
        <v>268</v>
      </c>
      <c r="P44" s="1331" t="s">
        <v>9</v>
      </c>
      <c r="Q44" s="114" t="s">
        <v>85</v>
      </c>
      <c r="R44" s="114" t="s">
        <v>267</v>
      </c>
      <c r="S44" s="115" t="s">
        <v>268</v>
      </c>
      <c r="T44" s="113" t="s">
        <v>9</v>
      </c>
      <c r="U44" s="114" t="s">
        <v>85</v>
      </c>
      <c r="V44" s="114" t="s">
        <v>267</v>
      </c>
      <c r="W44" s="175" t="s">
        <v>268</v>
      </c>
      <c r="X44" s="2"/>
    </row>
    <row r="45" spans="1:24" ht="12.75" customHeight="1" x14ac:dyDescent="0.2">
      <c r="A45" s="176">
        <f t="shared" si="0"/>
        <v>19</v>
      </c>
      <c r="B45" s="1379" t="str">
        <f>I_2!B14</f>
        <v>Winterweizen/ Dinkel</v>
      </c>
      <c r="C45" s="1380" t="s">
        <v>67</v>
      </c>
      <c r="D45" s="1381">
        <f>I_2!D14</f>
        <v>0</v>
      </c>
      <c r="E45" s="1382">
        <f>I_2!E14</f>
        <v>0</v>
      </c>
      <c r="F45" s="1383">
        <f>I_2!F14</f>
        <v>0</v>
      </c>
      <c r="G45" s="619">
        <f t="shared" ref="G45:G57" si="2">D45*F45</f>
        <v>0</v>
      </c>
      <c r="H45" s="47"/>
      <c r="I45" s="48"/>
      <c r="J45" s="49"/>
      <c r="K45" s="619">
        <f t="shared" ref="K45" si="3">H45*J45</f>
        <v>0</v>
      </c>
      <c r="L45" s="47"/>
      <c r="M45" s="48"/>
      <c r="N45" s="49"/>
      <c r="O45" s="619">
        <f t="shared" ref="O45" si="4">L45*N45</f>
        <v>0</v>
      </c>
      <c r="P45" s="1332"/>
      <c r="Q45" s="48"/>
      <c r="R45" s="49"/>
      <c r="S45" s="619">
        <f t="shared" ref="S45" si="5">P45*R45</f>
        <v>0</v>
      </c>
      <c r="T45" s="1409">
        <f>I_2!H14</f>
        <v>0</v>
      </c>
      <c r="U45" s="1382">
        <f>I_2!I14</f>
        <v>0</v>
      </c>
      <c r="V45" s="1383">
        <f>I_2!J14</f>
        <v>0</v>
      </c>
      <c r="W45" s="624">
        <f t="shared" ref="W45:W58" si="6">V45*T45</f>
        <v>0</v>
      </c>
    </row>
    <row r="46" spans="1:24" ht="12.75" customHeight="1" x14ac:dyDescent="0.2">
      <c r="A46" s="93">
        <f t="shared" si="0"/>
        <v>20</v>
      </c>
      <c r="B46" s="1384" t="str">
        <f>I_2!B15</f>
        <v>Wintergerste</v>
      </c>
      <c r="C46" s="1385">
        <v>4005</v>
      </c>
      <c r="D46" s="1386">
        <f>I_2!D15</f>
        <v>0</v>
      </c>
      <c r="E46" s="1387">
        <f>I_2!E15</f>
        <v>0</v>
      </c>
      <c r="F46" s="1388">
        <f>I_2!F15</f>
        <v>0</v>
      </c>
      <c r="G46" s="620">
        <f>D46*F46</f>
        <v>0</v>
      </c>
      <c r="H46" s="50"/>
      <c r="I46" s="51"/>
      <c r="J46" s="52"/>
      <c r="K46" s="620">
        <f>H46*J46</f>
        <v>0</v>
      </c>
      <c r="L46" s="50"/>
      <c r="M46" s="51"/>
      <c r="N46" s="52"/>
      <c r="O46" s="620">
        <f>L46*N46</f>
        <v>0</v>
      </c>
      <c r="P46" s="210"/>
      <c r="Q46" s="51"/>
      <c r="R46" s="52"/>
      <c r="S46" s="620">
        <f>P46*R46</f>
        <v>0</v>
      </c>
      <c r="T46" s="1414">
        <f>I_2!H15</f>
        <v>0</v>
      </c>
      <c r="U46" s="1387">
        <f>I_2!I15</f>
        <v>0</v>
      </c>
      <c r="V46" s="1388">
        <f>I_2!J15</f>
        <v>0</v>
      </c>
      <c r="W46" s="625">
        <f t="shared" si="6"/>
        <v>0</v>
      </c>
    </row>
    <row r="47" spans="1:24" ht="12.75" customHeight="1" x14ac:dyDescent="0.2">
      <c r="A47" s="93">
        <f t="shared" si="0"/>
        <v>21</v>
      </c>
      <c r="B47" s="1384" t="str">
        <f>I_2!B16</f>
        <v>Winterroggen/ Triticale</v>
      </c>
      <c r="C47" s="1385">
        <v>4004</v>
      </c>
      <c r="D47" s="1386">
        <f>I_2!D16</f>
        <v>0</v>
      </c>
      <c r="E47" s="1387">
        <f>I_2!E16</f>
        <v>0</v>
      </c>
      <c r="F47" s="1388">
        <f>I_2!F16</f>
        <v>0</v>
      </c>
      <c r="G47" s="620">
        <f t="shared" si="2"/>
        <v>0</v>
      </c>
      <c r="H47" s="50"/>
      <c r="I47" s="51"/>
      <c r="J47" s="52"/>
      <c r="K47" s="620">
        <f t="shared" ref="K47:K55" si="7">H47*J47</f>
        <v>0</v>
      </c>
      <c r="L47" s="50"/>
      <c r="M47" s="51"/>
      <c r="N47" s="52"/>
      <c r="O47" s="620">
        <f t="shared" ref="O47:O55" si="8">L47*N47</f>
        <v>0</v>
      </c>
      <c r="P47" s="210"/>
      <c r="Q47" s="51"/>
      <c r="R47" s="52"/>
      <c r="S47" s="620">
        <f t="shared" ref="S47:S55" si="9">P47*R47</f>
        <v>0</v>
      </c>
      <c r="T47" s="1414">
        <f>I_2!H16</f>
        <v>0</v>
      </c>
      <c r="U47" s="1387">
        <f>I_2!I16</f>
        <v>0</v>
      </c>
      <c r="V47" s="1388">
        <f>I_2!J16</f>
        <v>0</v>
      </c>
      <c r="W47" s="625">
        <f t="shared" si="6"/>
        <v>0</v>
      </c>
    </row>
    <row r="48" spans="1:24" ht="12.75" customHeight="1" x14ac:dyDescent="0.2">
      <c r="A48" s="93">
        <f t="shared" si="0"/>
        <v>22</v>
      </c>
      <c r="B48" s="1384" t="str">
        <f>I_2!B17</f>
        <v>sonst. Getreide</v>
      </c>
      <c r="C48" s="1385">
        <v>4017</v>
      </c>
      <c r="D48" s="1386">
        <f>I_2!D17</f>
        <v>0</v>
      </c>
      <c r="E48" s="1387">
        <f>I_2!E17</f>
        <v>0</v>
      </c>
      <c r="F48" s="1388">
        <f>I_2!F17</f>
        <v>0</v>
      </c>
      <c r="G48" s="620">
        <f t="shared" si="2"/>
        <v>0</v>
      </c>
      <c r="H48" s="50"/>
      <c r="I48" s="51"/>
      <c r="J48" s="52"/>
      <c r="K48" s="620">
        <f t="shared" si="7"/>
        <v>0</v>
      </c>
      <c r="L48" s="50"/>
      <c r="M48" s="51"/>
      <c r="N48" s="52"/>
      <c r="O48" s="620">
        <f t="shared" si="8"/>
        <v>0</v>
      </c>
      <c r="P48" s="210"/>
      <c r="Q48" s="51"/>
      <c r="R48" s="52"/>
      <c r="S48" s="620">
        <f t="shared" si="9"/>
        <v>0</v>
      </c>
      <c r="T48" s="1414">
        <f>I_2!H17</f>
        <v>0</v>
      </c>
      <c r="U48" s="1387">
        <f>I_2!I17</f>
        <v>0</v>
      </c>
      <c r="V48" s="1388">
        <f>I_2!J17</f>
        <v>0</v>
      </c>
      <c r="W48" s="625">
        <f t="shared" si="6"/>
        <v>0</v>
      </c>
    </row>
    <row r="49" spans="1:23" ht="12.75" customHeight="1" x14ac:dyDescent="0.2">
      <c r="A49" s="93">
        <f t="shared" si="0"/>
        <v>23</v>
      </c>
      <c r="B49" s="1384" t="str">
        <f>I_2!B18</f>
        <v>Wi Raps/ sonst. Ölsaaten</v>
      </c>
      <c r="C49" s="1385" t="s">
        <v>480</v>
      </c>
      <c r="D49" s="1386">
        <f>I_2!D18</f>
        <v>0</v>
      </c>
      <c r="E49" s="1387">
        <f>I_2!E18</f>
        <v>0</v>
      </c>
      <c r="F49" s="1388">
        <f>I_2!F18</f>
        <v>0</v>
      </c>
      <c r="G49" s="620">
        <f t="shared" si="2"/>
        <v>0</v>
      </c>
      <c r="H49" s="50"/>
      <c r="I49" s="51"/>
      <c r="J49" s="52"/>
      <c r="K49" s="620">
        <f t="shared" si="7"/>
        <v>0</v>
      </c>
      <c r="L49" s="50"/>
      <c r="M49" s="51"/>
      <c r="N49" s="52"/>
      <c r="O49" s="620">
        <f t="shared" si="8"/>
        <v>0</v>
      </c>
      <c r="P49" s="210"/>
      <c r="Q49" s="51"/>
      <c r="R49" s="52"/>
      <c r="S49" s="620">
        <f t="shared" si="9"/>
        <v>0</v>
      </c>
      <c r="T49" s="1414">
        <f>I_2!H18</f>
        <v>0</v>
      </c>
      <c r="U49" s="1387">
        <f>I_2!I18</f>
        <v>0</v>
      </c>
      <c r="V49" s="1388">
        <f>I_2!J18</f>
        <v>0</v>
      </c>
      <c r="W49" s="625">
        <f t="shared" si="6"/>
        <v>0</v>
      </c>
    </row>
    <row r="50" spans="1:23" ht="12.75" customHeight="1" x14ac:dyDescent="0.2">
      <c r="A50" s="93">
        <f t="shared" si="0"/>
        <v>24</v>
      </c>
      <c r="B50" s="1384" t="str">
        <f>I_2!B19</f>
        <v>Leg./- gemenge</v>
      </c>
      <c r="C50" s="1385">
        <v>4023</v>
      </c>
      <c r="D50" s="1386">
        <f>I_2!D19</f>
        <v>0</v>
      </c>
      <c r="E50" s="1387">
        <f>I_2!E19</f>
        <v>0</v>
      </c>
      <c r="F50" s="1388">
        <f>I_2!F19</f>
        <v>0</v>
      </c>
      <c r="G50" s="620">
        <f t="shared" si="2"/>
        <v>0</v>
      </c>
      <c r="H50" s="50"/>
      <c r="I50" s="51"/>
      <c r="J50" s="52"/>
      <c r="K50" s="620">
        <f t="shared" si="7"/>
        <v>0</v>
      </c>
      <c r="L50" s="50"/>
      <c r="M50" s="51"/>
      <c r="N50" s="52"/>
      <c r="O50" s="620">
        <f t="shared" si="8"/>
        <v>0</v>
      </c>
      <c r="P50" s="210"/>
      <c r="Q50" s="51"/>
      <c r="R50" s="52"/>
      <c r="S50" s="620">
        <f t="shared" si="9"/>
        <v>0</v>
      </c>
      <c r="T50" s="1414">
        <f>I_2!H19</f>
        <v>0</v>
      </c>
      <c r="U50" s="1387">
        <f>I_2!I19</f>
        <v>0</v>
      </c>
      <c r="V50" s="1388">
        <f>I_2!J19</f>
        <v>0</v>
      </c>
      <c r="W50" s="625">
        <f t="shared" si="6"/>
        <v>0</v>
      </c>
    </row>
    <row r="51" spans="1:23" ht="12.75" customHeight="1" x14ac:dyDescent="0.2">
      <c r="A51" s="93">
        <f t="shared" si="0"/>
        <v>25</v>
      </c>
      <c r="B51" s="1384" t="str">
        <f>I_2!B20</f>
        <v>Zu-Rüben</v>
      </c>
      <c r="C51" s="1385">
        <v>4040</v>
      </c>
      <c r="D51" s="1386">
        <f>I_2!D20</f>
        <v>0</v>
      </c>
      <c r="E51" s="1387">
        <f>I_2!E20</f>
        <v>0</v>
      </c>
      <c r="F51" s="1388">
        <f>I_2!F20</f>
        <v>0</v>
      </c>
      <c r="G51" s="620">
        <f t="shared" si="2"/>
        <v>0</v>
      </c>
      <c r="H51" s="50"/>
      <c r="I51" s="51"/>
      <c r="J51" s="52"/>
      <c r="K51" s="620">
        <f t="shared" si="7"/>
        <v>0</v>
      </c>
      <c r="L51" s="50"/>
      <c r="M51" s="51"/>
      <c r="N51" s="52"/>
      <c r="O51" s="620">
        <f t="shared" si="8"/>
        <v>0</v>
      </c>
      <c r="P51" s="210"/>
      <c r="Q51" s="51"/>
      <c r="R51" s="52"/>
      <c r="S51" s="620">
        <f t="shared" si="9"/>
        <v>0</v>
      </c>
      <c r="T51" s="1414">
        <f>I_2!H20</f>
        <v>0</v>
      </c>
      <c r="U51" s="1387">
        <f>I_2!I20</f>
        <v>0</v>
      </c>
      <c r="V51" s="1388">
        <f>I_2!J20</f>
        <v>0</v>
      </c>
      <c r="W51" s="625">
        <f t="shared" si="6"/>
        <v>0</v>
      </c>
    </row>
    <row r="52" spans="1:23" ht="12.75" customHeight="1" x14ac:dyDescent="0.2">
      <c r="A52" s="93">
        <f t="shared" si="0"/>
        <v>26</v>
      </c>
      <c r="B52" s="1384" t="str">
        <f>I_2!B21</f>
        <v>Kartoffeln</v>
      </c>
      <c r="C52" s="1385">
        <v>4039</v>
      </c>
      <c r="D52" s="1386">
        <f>I_2!D21</f>
        <v>0</v>
      </c>
      <c r="E52" s="1387">
        <f>I_2!E21</f>
        <v>0</v>
      </c>
      <c r="F52" s="1388">
        <f>I_2!F21</f>
        <v>0</v>
      </c>
      <c r="G52" s="620">
        <f t="shared" si="2"/>
        <v>0</v>
      </c>
      <c r="H52" s="50"/>
      <c r="I52" s="51"/>
      <c r="J52" s="52"/>
      <c r="K52" s="620">
        <f t="shared" si="7"/>
        <v>0</v>
      </c>
      <c r="L52" s="50"/>
      <c r="M52" s="51"/>
      <c r="N52" s="52"/>
      <c r="O52" s="620">
        <f t="shared" si="8"/>
        <v>0</v>
      </c>
      <c r="P52" s="210"/>
      <c r="Q52" s="51"/>
      <c r="R52" s="52"/>
      <c r="S52" s="620">
        <f t="shared" si="9"/>
        <v>0</v>
      </c>
      <c r="T52" s="1414">
        <f>I_2!H21</f>
        <v>0</v>
      </c>
      <c r="U52" s="1387">
        <f>I_2!I21</f>
        <v>0</v>
      </c>
      <c r="V52" s="1388">
        <f>I_2!J21</f>
        <v>0</v>
      </c>
      <c r="W52" s="625">
        <f t="shared" si="6"/>
        <v>0</v>
      </c>
    </row>
    <row r="53" spans="1:23" ht="12.75" customHeight="1" x14ac:dyDescent="0.2">
      <c r="A53" s="93">
        <f t="shared" si="0"/>
        <v>27</v>
      </c>
      <c r="B53" s="1384" t="str">
        <f>I_2!B22</f>
        <v>AL aus der Erzeug.</v>
      </c>
      <c r="C53" s="1385">
        <v>4096.4098000000004</v>
      </c>
      <c r="D53" s="1386">
        <f>I_2!D22</f>
        <v>0</v>
      </c>
      <c r="E53" s="1387">
        <f>I_2!E22</f>
        <v>0</v>
      </c>
      <c r="F53" s="1388">
        <f>I_2!F22</f>
        <v>0</v>
      </c>
      <c r="G53" s="620">
        <f t="shared" si="2"/>
        <v>0</v>
      </c>
      <c r="H53" s="50"/>
      <c r="I53" s="51"/>
      <c r="J53" s="52"/>
      <c r="K53" s="620">
        <f t="shared" si="7"/>
        <v>0</v>
      </c>
      <c r="L53" s="50"/>
      <c r="M53" s="51"/>
      <c r="N53" s="52"/>
      <c r="O53" s="620">
        <f t="shared" si="8"/>
        <v>0</v>
      </c>
      <c r="P53" s="210"/>
      <c r="Q53" s="51"/>
      <c r="R53" s="52"/>
      <c r="S53" s="620">
        <f t="shared" si="9"/>
        <v>0</v>
      </c>
      <c r="T53" s="1414">
        <f>I_2!H22</f>
        <v>0</v>
      </c>
      <c r="U53" s="1387">
        <f>I_2!I22</f>
        <v>0</v>
      </c>
      <c r="V53" s="1388">
        <f>I_2!J22</f>
        <v>0</v>
      </c>
      <c r="W53" s="625">
        <f t="shared" si="6"/>
        <v>0</v>
      </c>
    </row>
    <row r="54" spans="1:23" ht="12.75" customHeight="1" x14ac:dyDescent="0.2">
      <c r="A54" s="93">
        <f t="shared" si="0"/>
        <v>28</v>
      </c>
      <c r="B54" s="1384" t="str">
        <f>I_2!B23</f>
        <v>Klee/gras, sonst. Fu.pfl.</v>
      </c>
      <c r="C54" s="1389">
        <v>4073.4079000000002</v>
      </c>
      <c r="D54" s="1386">
        <f>I_2!D23</f>
        <v>0</v>
      </c>
      <c r="E54" s="1387">
        <f>I_2!E23</f>
        <v>0</v>
      </c>
      <c r="F54" s="1388">
        <f>I_2!F23</f>
        <v>0</v>
      </c>
      <c r="G54" s="620">
        <f t="shared" si="2"/>
        <v>0</v>
      </c>
      <c r="H54" s="50"/>
      <c r="I54" s="51"/>
      <c r="J54" s="52"/>
      <c r="K54" s="620">
        <f t="shared" si="7"/>
        <v>0</v>
      </c>
      <c r="L54" s="50"/>
      <c r="M54" s="51"/>
      <c r="N54" s="52"/>
      <c r="O54" s="620">
        <f t="shared" si="8"/>
        <v>0</v>
      </c>
      <c r="P54" s="210"/>
      <c r="Q54" s="51"/>
      <c r="R54" s="52"/>
      <c r="S54" s="620">
        <f t="shared" si="9"/>
        <v>0</v>
      </c>
      <c r="T54" s="1414">
        <f>I_2!H23</f>
        <v>0</v>
      </c>
      <c r="U54" s="1387">
        <f>I_2!I23</f>
        <v>0</v>
      </c>
      <c r="V54" s="1388">
        <f>I_2!J23</f>
        <v>0</v>
      </c>
      <c r="W54" s="625">
        <f t="shared" si="6"/>
        <v>0</v>
      </c>
    </row>
    <row r="55" spans="1:23" ht="12.75" customHeight="1" x14ac:dyDescent="0.2">
      <c r="A55" s="93">
        <f t="shared" si="0"/>
        <v>29</v>
      </c>
      <c r="B55" s="1384" t="str">
        <f>I_2!B24</f>
        <v>Silomais</v>
      </c>
      <c r="C55" s="1390">
        <v>4070</v>
      </c>
      <c r="D55" s="1386">
        <f>I_2!D24</f>
        <v>0</v>
      </c>
      <c r="E55" s="1387">
        <f>I_2!E24</f>
        <v>0</v>
      </c>
      <c r="F55" s="1388">
        <f>I_2!F24</f>
        <v>0</v>
      </c>
      <c r="G55" s="620">
        <f t="shared" si="2"/>
        <v>0</v>
      </c>
      <c r="H55" s="50"/>
      <c r="I55" s="51"/>
      <c r="J55" s="52"/>
      <c r="K55" s="620">
        <f t="shared" si="7"/>
        <v>0</v>
      </c>
      <c r="L55" s="50"/>
      <c r="M55" s="51"/>
      <c r="N55" s="52"/>
      <c r="O55" s="620">
        <f t="shared" si="8"/>
        <v>0</v>
      </c>
      <c r="P55" s="210"/>
      <c r="Q55" s="51"/>
      <c r="R55" s="52"/>
      <c r="S55" s="620">
        <f t="shared" si="9"/>
        <v>0</v>
      </c>
      <c r="T55" s="1414">
        <f>I_2!H24</f>
        <v>0</v>
      </c>
      <c r="U55" s="1387">
        <f>I_2!I24</f>
        <v>0</v>
      </c>
      <c r="V55" s="1388">
        <f>I_2!J24</f>
        <v>0</v>
      </c>
      <c r="W55" s="625">
        <f t="shared" si="6"/>
        <v>0</v>
      </c>
    </row>
    <row r="56" spans="1:23" ht="12.75" customHeight="1" x14ac:dyDescent="0.2">
      <c r="A56" s="93">
        <f>A55+1</f>
        <v>30</v>
      </c>
      <c r="B56" s="1384" t="str">
        <f>I_2!B25</f>
        <v>Nachw. Rohstoffe (NaRo)</v>
      </c>
      <c r="C56" s="1391" t="s">
        <v>269</v>
      </c>
      <c r="D56" s="1392">
        <f>I_2!D25</f>
        <v>0</v>
      </c>
      <c r="E56" s="1393">
        <f>I_2!E25</f>
        <v>0</v>
      </c>
      <c r="F56" s="1394">
        <f>I_2!F25</f>
        <v>0</v>
      </c>
      <c r="G56" s="621">
        <f>F56*D56</f>
        <v>0</v>
      </c>
      <c r="H56" s="54"/>
      <c r="I56" s="180"/>
      <c r="J56" s="55"/>
      <c r="K56" s="621">
        <f>J56*H56</f>
        <v>0</v>
      </c>
      <c r="L56" s="54"/>
      <c r="M56" s="180"/>
      <c r="N56" s="55"/>
      <c r="O56" s="621">
        <f>N56*L56</f>
        <v>0</v>
      </c>
      <c r="P56" s="1333"/>
      <c r="Q56" s="180"/>
      <c r="R56" s="55"/>
      <c r="S56" s="621">
        <f>R56*P56</f>
        <v>0</v>
      </c>
      <c r="T56" s="1426">
        <f>I_2!H25</f>
        <v>0</v>
      </c>
      <c r="U56" s="1393">
        <f>I_2!I25</f>
        <v>0</v>
      </c>
      <c r="V56" s="1394">
        <f>I_2!J25</f>
        <v>0</v>
      </c>
      <c r="W56" s="626">
        <f>V56*T56</f>
        <v>0</v>
      </c>
    </row>
    <row r="57" spans="1:23" ht="12.75" customHeight="1" x14ac:dyDescent="0.2">
      <c r="A57" s="93">
        <f>A55+1</f>
        <v>30</v>
      </c>
      <c r="B57" s="1395" t="str">
        <f>I_2!B26</f>
        <v>Grünland</v>
      </c>
      <c r="C57" s="1396">
        <v>4076</v>
      </c>
      <c r="D57" s="1392">
        <f>I_2!D26</f>
        <v>0</v>
      </c>
      <c r="E57" s="1393">
        <f>I_2!E26</f>
        <v>0</v>
      </c>
      <c r="F57" s="1394">
        <f>I_2!F26</f>
        <v>0</v>
      </c>
      <c r="G57" s="621">
        <f t="shared" si="2"/>
        <v>0</v>
      </c>
      <c r="H57" s="54"/>
      <c r="I57" s="180"/>
      <c r="J57" s="55"/>
      <c r="K57" s="621">
        <f t="shared" ref="K57" si="10">H57*J57</f>
        <v>0</v>
      </c>
      <c r="L57" s="54"/>
      <c r="M57" s="180"/>
      <c r="N57" s="55"/>
      <c r="O57" s="621">
        <f t="shared" ref="O57" si="11">L57*N57</f>
        <v>0</v>
      </c>
      <c r="P57" s="1333"/>
      <c r="Q57" s="180"/>
      <c r="R57" s="55"/>
      <c r="S57" s="621">
        <f t="shared" ref="S57" si="12">P57*R57</f>
        <v>0</v>
      </c>
      <c r="T57" s="1426">
        <f>I_2!H26</f>
        <v>0</v>
      </c>
      <c r="U57" s="1393">
        <f>I_2!I26</f>
        <v>0</v>
      </c>
      <c r="V57" s="1394">
        <f>I_2!J26</f>
        <v>0</v>
      </c>
      <c r="W57" s="626">
        <f t="shared" si="6"/>
        <v>0</v>
      </c>
    </row>
    <row r="58" spans="1:23" ht="12.75" customHeight="1" x14ac:dyDescent="0.2">
      <c r="A58" s="524">
        <f>A57+1</f>
        <v>31</v>
      </c>
      <c r="B58" s="1478" t="str">
        <f>I_2!B27</f>
        <v>Betr.zweiggeb. Arbeiten</v>
      </c>
      <c r="C58" s="1397"/>
      <c r="D58" s="1398">
        <f>I_2!D27</f>
        <v>0</v>
      </c>
      <c r="E58" s="1399">
        <f>I_2!E27</f>
        <v>0</v>
      </c>
      <c r="F58" s="1400">
        <f>I_2!F27</f>
        <v>0</v>
      </c>
      <c r="G58" s="622">
        <f>F58*D58</f>
        <v>0</v>
      </c>
      <c r="H58" s="525"/>
      <c r="I58" s="526"/>
      <c r="J58" s="527"/>
      <c r="K58" s="622">
        <f>J58*H58</f>
        <v>0</v>
      </c>
      <c r="L58" s="525"/>
      <c r="M58" s="526"/>
      <c r="N58" s="527"/>
      <c r="O58" s="622">
        <f>N58*L58</f>
        <v>0</v>
      </c>
      <c r="P58" s="1334"/>
      <c r="Q58" s="526"/>
      <c r="R58" s="527"/>
      <c r="S58" s="622">
        <f>R58*P58</f>
        <v>0</v>
      </c>
      <c r="T58" s="1446">
        <f>I_2!H27</f>
        <v>0</v>
      </c>
      <c r="U58" s="1399">
        <f>I_2!I27</f>
        <v>0</v>
      </c>
      <c r="V58" s="1400">
        <f>I_2!J27</f>
        <v>0</v>
      </c>
      <c r="W58" s="627">
        <f t="shared" si="6"/>
        <v>0</v>
      </c>
    </row>
    <row r="59" spans="1:23" s="4" customFormat="1" ht="12.75" customHeight="1" x14ac:dyDescent="0.2">
      <c r="A59" s="181">
        <f t="shared" si="0"/>
        <v>32</v>
      </c>
      <c r="B59" s="177" t="s">
        <v>676</v>
      </c>
      <c r="C59" s="178"/>
      <c r="D59" s="113" t="s">
        <v>9</v>
      </c>
      <c r="E59" s="114" t="s">
        <v>85</v>
      </c>
      <c r="F59" s="114" t="s">
        <v>267</v>
      </c>
      <c r="G59" s="115" t="s">
        <v>268</v>
      </c>
      <c r="H59" s="113" t="s">
        <v>9</v>
      </c>
      <c r="I59" s="114" t="s">
        <v>85</v>
      </c>
      <c r="J59" s="114" t="s">
        <v>267</v>
      </c>
      <c r="K59" s="115" t="s">
        <v>268</v>
      </c>
      <c r="L59" s="113" t="s">
        <v>9</v>
      </c>
      <c r="M59" s="114" t="s">
        <v>85</v>
      </c>
      <c r="N59" s="114" t="s">
        <v>267</v>
      </c>
      <c r="O59" s="115" t="s">
        <v>268</v>
      </c>
      <c r="P59" s="1331" t="s">
        <v>9</v>
      </c>
      <c r="Q59" s="114" t="s">
        <v>85</v>
      </c>
      <c r="R59" s="114" t="s">
        <v>267</v>
      </c>
      <c r="S59" s="115" t="s">
        <v>268</v>
      </c>
      <c r="T59" s="1331" t="s">
        <v>9</v>
      </c>
      <c r="U59" s="114" t="s">
        <v>85</v>
      </c>
      <c r="V59" s="114" t="s">
        <v>267</v>
      </c>
      <c r="W59" s="175" t="s">
        <v>268</v>
      </c>
    </row>
    <row r="60" spans="1:23" ht="12.75" customHeight="1" x14ac:dyDescent="0.2">
      <c r="A60" s="176">
        <f t="shared" si="0"/>
        <v>33</v>
      </c>
      <c r="B60" s="1379" t="str">
        <f>I_2!B29</f>
        <v xml:space="preserve">Obstbau </v>
      </c>
      <c r="C60" s="1385">
        <v>4209</v>
      </c>
      <c r="D60" s="1386">
        <f>I_2!D29</f>
        <v>0</v>
      </c>
      <c r="E60" s="1387">
        <f>I_2!E29</f>
        <v>0</v>
      </c>
      <c r="F60" s="1388">
        <f>I_2!F29</f>
        <v>0</v>
      </c>
      <c r="G60" s="620">
        <f>F60*D60</f>
        <v>0</v>
      </c>
      <c r="H60" s="50"/>
      <c r="I60" s="51"/>
      <c r="J60" s="52"/>
      <c r="K60" s="620">
        <f>J60*H60</f>
        <v>0</v>
      </c>
      <c r="L60" s="50"/>
      <c r="M60" s="51"/>
      <c r="N60" s="52"/>
      <c r="O60" s="620">
        <f>N60*L60</f>
        <v>0</v>
      </c>
      <c r="P60" s="210"/>
      <c r="Q60" s="51"/>
      <c r="R60" s="52"/>
      <c r="S60" s="620">
        <f>R60*P60</f>
        <v>0</v>
      </c>
      <c r="T60" s="1414">
        <f>I_2!H29</f>
        <v>0</v>
      </c>
      <c r="U60" s="1387">
        <f>I_2!I29</f>
        <v>0</v>
      </c>
      <c r="V60" s="1388">
        <f>I_2!J29</f>
        <v>0</v>
      </c>
      <c r="W60" s="625">
        <f>V60*T60</f>
        <v>0</v>
      </c>
    </row>
    <row r="61" spans="1:23" ht="12.75" customHeight="1" x14ac:dyDescent="0.2">
      <c r="A61" s="93">
        <f t="shared" si="0"/>
        <v>34</v>
      </c>
      <c r="B61" s="1384" t="str">
        <f>I_2!B30</f>
        <v>Gemüsebau</v>
      </c>
      <c r="C61" s="1401" t="s">
        <v>179</v>
      </c>
      <c r="D61" s="1386">
        <f>I_2!D30</f>
        <v>0</v>
      </c>
      <c r="E61" s="1387">
        <f>I_2!E30</f>
        <v>0</v>
      </c>
      <c r="F61" s="1388">
        <f>I_2!F30</f>
        <v>0</v>
      </c>
      <c r="G61" s="620">
        <f>F61*D61</f>
        <v>0</v>
      </c>
      <c r="H61" s="50"/>
      <c r="I61" s="51"/>
      <c r="J61" s="52"/>
      <c r="K61" s="620">
        <f>J61*H61</f>
        <v>0</v>
      </c>
      <c r="L61" s="50"/>
      <c r="M61" s="51"/>
      <c r="N61" s="52"/>
      <c r="O61" s="620">
        <f>N61*L61</f>
        <v>0</v>
      </c>
      <c r="P61" s="210"/>
      <c r="Q61" s="51"/>
      <c r="R61" s="52"/>
      <c r="S61" s="620">
        <f>R61*P61</f>
        <v>0</v>
      </c>
      <c r="T61" s="1414">
        <f>I_2!H30</f>
        <v>0</v>
      </c>
      <c r="U61" s="1387">
        <f>I_2!I30</f>
        <v>0</v>
      </c>
      <c r="V61" s="1388">
        <f>I_2!J30</f>
        <v>0</v>
      </c>
      <c r="W61" s="625">
        <f>V61*T61</f>
        <v>0</v>
      </c>
    </row>
    <row r="62" spans="1:23" ht="12.75" customHeight="1" x14ac:dyDescent="0.2">
      <c r="A62" s="93">
        <f t="shared" si="0"/>
        <v>35</v>
      </c>
      <c r="B62" s="1384" t="str">
        <f>I_2!B31</f>
        <v>Gartenbau</v>
      </c>
      <c r="C62" s="1402">
        <v>4269</v>
      </c>
      <c r="D62" s="1386">
        <f>I_2!D31</f>
        <v>0</v>
      </c>
      <c r="E62" s="1387">
        <f>I_2!E31</f>
        <v>0</v>
      </c>
      <c r="F62" s="1388">
        <f>I_2!F31</f>
        <v>0</v>
      </c>
      <c r="G62" s="620">
        <f>F62*D62</f>
        <v>0</v>
      </c>
      <c r="H62" s="50"/>
      <c r="I62" s="51"/>
      <c r="J62" s="52"/>
      <c r="K62" s="620">
        <f>J62*H62</f>
        <v>0</v>
      </c>
      <c r="L62" s="50"/>
      <c r="M62" s="51"/>
      <c r="N62" s="52"/>
      <c r="O62" s="620">
        <f>N62*L62</f>
        <v>0</v>
      </c>
      <c r="P62" s="210"/>
      <c r="Q62" s="51"/>
      <c r="R62" s="52"/>
      <c r="S62" s="620">
        <f>R62*P62</f>
        <v>0</v>
      </c>
      <c r="T62" s="1414">
        <f>I_2!H31</f>
        <v>0</v>
      </c>
      <c r="U62" s="1387">
        <f>I_2!I31</f>
        <v>0</v>
      </c>
      <c r="V62" s="1388">
        <f>I_2!J31</f>
        <v>0</v>
      </c>
      <c r="W62" s="625">
        <f>V62*T62</f>
        <v>0</v>
      </c>
    </row>
    <row r="63" spans="1:23" ht="12.75" customHeight="1" x14ac:dyDescent="0.2">
      <c r="A63" s="93">
        <f t="shared" si="0"/>
        <v>36</v>
      </c>
      <c r="B63" s="1384" t="str">
        <f>I_2!B32</f>
        <v>Weinbau/Hopfen</v>
      </c>
      <c r="C63" s="1401" t="s">
        <v>271</v>
      </c>
      <c r="D63" s="1386">
        <f>I_2!D32</f>
        <v>0</v>
      </c>
      <c r="E63" s="1387">
        <f>I_2!E32</f>
        <v>0</v>
      </c>
      <c r="F63" s="1388">
        <f>I_2!F32</f>
        <v>0</v>
      </c>
      <c r="G63" s="620">
        <f>F63*D63</f>
        <v>0</v>
      </c>
      <c r="H63" s="50"/>
      <c r="I63" s="51"/>
      <c r="J63" s="52"/>
      <c r="K63" s="620">
        <f>J63*H63</f>
        <v>0</v>
      </c>
      <c r="L63" s="50"/>
      <c r="M63" s="51"/>
      <c r="N63" s="52"/>
      <c r="O63" s="620">
        <f>N63*L63</f>
        <v>0</v>
      </c>
      <c r="P63" s="210"/>
      <c r="Q63" s="51"/>
      <c r="R63" s="52"/>
      <c r="S63" s="620">
        <f>R63*P63</f>
        <v>0</v>
      </c>
      <c r="T63" s="1414">
        <f>I_2!H32</f>
        <v>0</v>
      </c>
      <c r="U63" s="1387">
        <f>I_2!I32</f>
        <v>0</v>
      </c>
      <c r="V63" s="1388">
        <f>I_2!J32</f>
        <v>0</v>
      </c>
      <c r="W63" s="625">
        <f>V63*T63</f>
        <v>0</v>
      </c>
    </row>
    <row r="64" spans="1:23" ht="12.75" customHeight="1" x14ac:dyDescent="0.2">
      <c r="A64" s="182">
        <f t="shared" si="0"/>
        <v>37</v>
      </c>
      <c r="B64" s="1384" t="str">
        <f>I_2!B33</f>
        <v>Dauerkulturen</v>
      </c>
      <c r="C64" s="1403"/>
      <c r="D64" s="1404">
        <f>I_2!D33</f>
        <v>0</v>
      </c>
      <c r="E64" s="1405">
        <f>I_2!E33</f>
        <v>0</v>
      </c>
      <c r="F64" s="1406">
        <f>I_2!F33</f>
        <v>0</v>
      </c>
      <c r="G64" s="623">
        <f>F64*D64</f>
        <v>0</v>
      </c>
      <c r="H64" s="56"/>
      <c r="I64" s="57"/>
      <c r="J64" s="58"/>
      <c r="K64" s="623">
        <f>J64*H64</f>
        <v>0</v>
      </c>
      <c r="L64" s="56"/>
      <c r="M64" s="57"/>
      <c r="N64" s="58"/>
      <c r="O64" s="623">
        <f>N64*L64</f>
        <v>0</v>
      </c>
      <c r="P64" s="1335"/>
      <c r="Q64" s="57"/>
      <c r="R64" s="58"/>
      <c r="S64" s="623">
        <f>R64*P64</f>
        <v>0</v>
      </c>
      <c r="T64" s="1417">
        <f>I_2!H33</f>
        <v>0</v>
      </c>
      <c r="U64" s="1405">
        <f>I_2!I33</f>
        <v>0</v>
      </c>
      <c r="V64" s="1406">
        <f>I_2!J33</f>
        <v>0</v>
      </c>
      <c r="W64" s="628">
        <f>V64*T64</f>
        <v>0</v>
      </c>
    </row>
    <row r="65" spans="1:23" s="4" customFormat="1" ht="12.75" customHeight="1" x14ac:dyDescent="0.2">
      <c r="A65" s="181">
        <f t="shared" si="0"/>
        <v>38</v>
      </c>
      <c r="B65" s="104" t="s">
        <v>15</v>
      </c>
      <c r="C65" s="107"/>
      <c r="D65" s="108" t="s">
        <v>677</v>
      </c>
      <c r="E65" s="109" t="s">
        <v>309</v>
      </c>
      <c r="F65" s="109" t="s">
        <v>267</v>
      </c>
      <c r="G65" s="184" t="s">
        <v>268</v>
      </c>
      <c r="H65" s="108" t="s">
        <v>677</v>
      </c>
      <c r="I65" s="109" t="s">
        <v>309</v>
      </c>
      <c r="J65" s="109" t="s">
        <v>267</v>
      </c>
      <c r="K65" s="184" t="s">
        <v>268</v>
      </c>
      <c r="L65" s="108" t="s">
        <v>677</v>
      </c>
      <c r="M65" s="109" t="s">
        <v>309</v>
      </c>
      <c r="N65" s="109" t="s">
        <v>267</v>
      </c>
      <c r="O65" s="184" t="s">
        <v>268</v>
      </c>
      <c r="P65" s="1336" t="s">
        <v>677</v>
      </c>
      <c r="Q65" s="109" t="s">
        <v>309</v>
      </c>
      <c r="R65" s="109" t="s">
        <v>267</v>
      </c>
      <c r="S65" s="184" t="s">
        <v>268</v>
      </c>
      <c r="T65" s="1336" t="s">
        <v>301</v>
      </c>
      <c r="U65" s="109" t="s">
        <v>309</v>
      </c>
      <c r="V65" s="109" t="s">
        <v>267</v>
      </c>
      <c r="W65" s="185" t="s">
        <v>268</v>
      </c>
    </row>
    <row r="66" spans="1:23" ht="12.75" customHeight="1" x14ac:dyDescent="0.2">
      <c r="A66" s="176">
        <f t="shared" si="0"/>
        <v>39</v>
      </c>
      <c r="B66" s="1379" t="str">
        <f>I_2!B35</f>
        <v xml:space="preserve">Pferde                          </v>
      </c>
      <c r="C66" s="1407">
        <v>3109</v>
      </c>
      <c r="D66" s="1408">
        <f>I_2!D35</f>
        <v>0</v>
      </c>
      <c r="E66" s="1409">
        <f>I_2!E35</f>
        <v>0</v>
      </c>
      <c r="F66" s="1383">
        <f>I_2!F35</f>
        <v>0</v>
      </c>
      <c r="G66" s="620">
        <f t="shared" ref="G66:G79" si="13">F66*D66</f>
        <v>0</v>
      </c>
      <c r="H66" s="59"/>
      <c r="I66" s="742"/>
      <c r="J66" s="49"/>
      <c r="K66" s="620">
        <f t="shared" ref="K66:K79" si="14">J66*H66</f>
        <v>0</v>
      </c>
      <c r="L66" s="59"/>
      <c r="M66" s="742"/>
      <c r="N66" s="49"/>
      <c r="O66" s="620">
        <f t="shared" ref="O66:O79" si="15">N66*L66</f>
        <v>0</v>
      </c>
      <c r="P66" s="1337"/>
      <c r="Q66" s="742"/>
      <c r="R66" s="49"/>
      <c r="S66" s="620">
        <f t="shared" ref="S66:S79" si="16">R66*P66</f>
        <v>0</v>
      </c>
      <c r="T66" s="1447">
        <f>I_2!H35</f>
        <v>0</v>
      </c>
      <c r="U66" s="1409">
        <f>I_2!I35</f>
        <v>0</v>
      </c>
      <c r="V66" s="1383">
        <f>I_2!J35</f>
        <v>0</v>
      </c>
      <c r="W66" s="625">
        <f t="shared" ref="W66:W79" si="17">V66*T66</f>
        <v>0</v>
      </c>
    </row>
    <row r="67" spans="1:23" ht="12.75" customHeight="1" x14ac:dyDescent="0.2">
      <c r="A67" s="93">
        <f t="shared" si="0"/>
        <v>40</v>
      </c>
      <c r="B67" s="1384" t="str">
        <f>I_2!B36</f>
        <v>Milchkühe</v>
      </c>
      <c r="C67" s="1402">
        <v>3116</v>
      </c>
      <c r="D67" s="1410">
        <f>I_2!D36</f>
        <v>0</v>
      </c>
      <c r="E67" s="1411">
        <f>I_2!E36</f>
        <v>0</v>
      </c>
      <c r="F67" s="1388">
        <f>I_2!F36</f>
        <v>0</v>
      </c>
      <c r="G67" s="620">
        <f t="shared" si="13"/>
        <v>0</v>
      </c>
      <c r="H67" s="60"/>
      <c r="I67" s="203"/>
      <c r="J67" s="52"/>
      <c r="K67" s="620">
        <f t="shared" si="14"/>
        <v>0</v>
      </c>
      <c r="L67" s="60"/>
      <c r="M67" s="203"/>
      <c r="N67" s="52"/>
      <c r="O67" s="620">
        <f t="shared" si="15"/>
        <v>0</v>
      </c>
      <c r="P67" s="1338"/>
      <c r="Q67" s="203"/>
      <c r="R67" s="52"/>
      <c r="S67" s="620">
        <f t="shared" si="16"/>
        <v>0</v>
      </c>
      <c r="T67" s="1448">
        <f>I_2!H36</f>
        <v>0</v>
      </c>
      <c r="U67" s="1411">
        <f>I_2!I36</f>
        <v>0</v>
      </c>
      <c r="V67" s="1388">
        <f>I_2!J36</f>
        <v>0</v>
      </c>
      <c r="W67" s="625">
        <f t="shared" si="17"/>
        <v>0</v>
      </c>
    </row>
    <row r="68" spans="1:23" ht="12.75" customHeight="1" x14ac:dyDescent="0.2">
      <c r="A68" s="93">
        <f t="shared" si="0"/>
        <v>41</v>
      </c>
      <c r="B68" s="1384" t="str">
        <f>I_2!B37</f>
        <v>Jungvieh (Rinder)</v>
      </c>
      <c r="C68" s="1412" t="s">
        <v>180</v>
      </c>
      <c r="D68" s="1413">
        <f>I_2!D37</f>
        <v>0</v>
      </c>
      <c r="E68" s="1414">
        <f>I_2!E37</f>
        <v>0</v>
      </c>
      <c r="F68" s="1388">
        <f>I_2!F37</f>
        <v>0</v>
      </c>
      <c r="G68" s="620">
        <f t="shared" si="13"/>
        <v>0</v>
      </c>
      <c r="H68" s="61"/>
      <c r="I68" s="744"/>
      <c r="J68" s="52"/>
      <c r="K68" s="620">
        <f t="shared" si="14"/>
        <v>0</v>
      </c>
      <c r="L68" s="61"/>
      <c r="M68" s="744"/>
      <c r="N68" s="52"/>
      <c r="O68" s="620">
        <f t="shared" si="15"/>
        <v>0</v>
      </c>
      <c r="P68" s="1339"/>
      <c r="Q68" s="744"/>
      <c r="R68" s="52"/>
      <c r="S68" s="620">
        <f t="shared" si="16"/>
        <v>0</v>
      </c>
      <c r="T68" s="1449">
        <f>I_2!H37</f>
        <v>0</v>
      </c>
      <c r="U68" s="1414">
        <f>I_2!I37</f>
        <v>0</v>
      </c>
      <c r="V68" s="1388">
        <f>I_2!J37</f>
        <v>0</v>
      </c>
      <c r="W68" s="625">
        <f t="shared" si="17"/>
        <v>0</v>
      </c>
    </row>
    <row r="69" spans="1:23" ht="12.75" customHeight="1" x14ac:dyDescent="0.2">
      <c r="A69" s="93">
        <f t="shared" si="0"/>
        <v>42</v>
      </c>
      <c r="B69" s="1384" t="str">
        <f>I_2!B38</f>
        <v>Mastrinder</v>
      </c>
      <c r="C69" s="1415" t="s">
        <v>270</v>
      </c>
      <c r="D69" s="1416">
        <f>I_2!D38</f>
        <v>0</v>
      </c>
      <c r="E69" s="1414">
        <f>I_2!E38</f>
        <v>0</v>
      </c>
      <c r="F69" s="1388">
        <f>I_2!F38</f>
        <v>0</v>
      </c>
      <c r="G69" s="620">
        <f t="shared" si="13"/>
        <v>0</v>
      </c>
      <c r="H69" s="62"/>
      <c r="I69" s="744"/>
      <c r="J69" s="52"/>
      <c r="K69" s="620">
        <f t="shared" si="14"/>
        <v>0</v>
      </c>
      <c r="L69" s="62"/>
      <c r="M69" s="744"/>
      <c r="N69" s="52"/>
      <c r="O69" s="620">
        <f t="shared" si="15"/>
        <v>0</v>
      </c>
      <c r="P69" s="203"/>
      <c r="Q69" s="744"/>
      <c r="R69" s="52"/>
      <c r="S69" s="620">
        <f t="shared" si="16"/>
        <v>0</v>
      </c>
      <c r="T69" s="1411">
        <f>I_2!H38</f>
        <v>0</v>
      </c>
      <c r="U69" s="1414">
        <f>I_2!I38</f>
        <v>0</v>
      </c>
      <c r="V69" s="1388">
        <f>I_2!J38</f>
        <v>0</v>
      </c>
      <c r="W69" s="625">
        <f t="shared" si="17"/>
        <v>0</v>
      </c>
    </row>
    <row r="70" spans="1:23" ht="12.75" customHeight="1" x14ac:dyDescent="0.2">
      <c r="A70" s="93">
        <f t="shared" si="0"/>
        <v>43</v>
      </c>
      <c r="B70" s="1384" t="str">
        <f>I_2!B39</f>
        <v>Mutterkühe</v>
      </c>
      <c r="C70" s="1385">
        <v>3117</v>
      </c>
      <c r="D70" s="1410">
        <f>I_2!D39</f>
        <v>0</v>
      </c>
      <c r="E70" s="1417">
        <f>I_2!E39</f>
        <v>0</v>
      </c>
      <c r="F70" s="1388">
        <f>I_2!F39</f>
        <v>0</v>
      </c>
      <c r="G70" s="620">
        <f t="shared" si="13"/>
        <v>0</v>
      </c>
      <c r="H70" s="60"/>
      <c r="I70" s="746"/>
      <c r="J70" s="52"/>
      <c r="K70" s="620">
        <f t="shared" si="14"/>
        <v>0</v>
      </c>
      <c r="L70" s="60"/>
      <c r="M70" s="746"/>
      <c r="N70" s="52"/>
      <c r="O70" s="620">
        <f t="shared" si="15"/>
        <v>0</v>
      </c>
      <c r="P70" s="1338"/>
      <c r="Q70" s="746"/>
      <c r="R70" s="52"/>
      <c r="S70" s="620">
        <f t="shared" si="16"/>
        <v>0</v>
      </c>
      <c r="T70" s="1448">
        <f>I_2!H39</f>
        <v>0</v>
      </c>
      <c r="U70" s="1417">
        <f>I_2!I39</f>
        <v>0</v>
      </c>
      <c r="V70" s="1388">
        <f>I_2!J39</f>
        <v>0</v>
      </c>
      <c r="W70" s="625">
        <f t="shared" si="17"/>
        <v>0</v>
      </c>
    </row>
    <row r="71" spans="1:23" ht="12.75" customHeight="1" x14ac:dyDescent="0.2">
      <c r="A71" s="93">
        <f t="shared" si="0"/>
        <v>44</v>
      </c>
      <c r="B71" s="1384" t="str">
        <f>I_2!B40</f>
        <v>Mastschweine</v>
      </c>
      <c r="C71" s="1418">
        <v>3134</v>
      </c>
      <c r="D71" s="1416">
        <f>I_2!D40</f>
        <v>0</v>
      </c>
      <c r="E71" s="1419">
        <f>I_2!E40</f>
        <v>0</v>
      </c>
      <c r="F71" s="1388">
        <f>I_2!F40</f>
        <v>0</v>
      </c>
      <c r="G71" s="620">
        <f t="shared" si="13"/>
        <v>0</v>
      </c>
      <c r="H71" s="62"/>
      <c r="I71" s="748"/>
      <c r="J71" s="52"/>
      <c r="K71" s="620">
        <f t="shared" si="14"/>
        <v>0</v>
      </c>
      <c r="L71" s="62"/>
      <c r="M71" s="748"/>
      <c r="N71" s="52"/>
      <c r="O71" s="620">
        <f t="shared" si="15"/>
        <v>0</v>
      </c>
      <c r="P71" s="203"/>
      <c r="Q71" s="748"/>
      <c r="R71" s="52"/>
      <c r="S71" s="620">
        <f t="shared" si="16"/>
        <v>0</v>
      </c>
      <c r="T71" s="1411">
        <f>I_2!H40</f>
        <v>0</v>
      </c>
      <c r="U71" s="1419">
        <f>I_2!I40</f>
        <v>0</v>
      </c>
      <c r="V71" s="1388">
        <f>I_2!J40</f>
        <v>0</v>
      </c>
      <c r="W71" s="625">
        <f t="shared" si="17"/>
        <v>0</v>
      </c>
    </row>
    <row r="72" spans="1:23" ht="12.75" customHeight="1" x14ac:dyDescent="0.2">
      <c r="A72" s="93">
        <f t="shared" si="0"/>
        <v>45</v>
      </c>
      <c r="B72" s="1384" t="str">
        <f>I_2!B41</f>
        <v>Ferkelproduktion</v>
      </c>
      <c r="C72" s="1418" t="s">
        <v>250</v>
      </c>
      <c r="D72" s="1416">
        <f>I_2!D41</f>
        <v>0</v>
      </c>
      <c r="E72" s="1414">
        <f>I_2!E41</f>
        <v>0</v>
      </c>
      <c r="F72" s="1420">
        <f>I_2!F41</f>
        <v>0</v>
      </c>
      <c r="G72" s="620">
        <f t="shared" si="13"/>
        <v>0</v>
      </c>
      <c r="H72" s="62"/>
      <c r="I72" s="744"/>
      <c r="J72" s="63"/>
      <c r="K72" s="620">
        <f t="shared" si="14"/>
        <v>0</v>
      </c>
      <c r="L72" s="62"/>
      <c r="M72" s="744"/>
      <c r="N72" s="63"/>
      <c r="O72" s="620">
        <f t="shared" si="15"/>
        <v>0</v>
      </c>
      <c r="P72" s="203"/>
      <c r="Q72" s="744"/>
      <c r="R72" s="63"/>
      <c r="S72" s="620">
        <f t="shared" si="16"/>
        <v>0</v>
      </c>
      <c r="T72" s="1411">
        <f>I_2!H41</f>
        <v>0</v>
      </c>
      <c r="U72" s="1414">
        <f>I_2!I41</f>
        <v>0</v>
      </c>
      <c r="V72" s="1420">
        <f>I_2!J41</f>
        <v>0</v>
      </c>
      <c r="W72" s="625">
        <f t="shared" si="17"/>
        <v>0</v>
      </c>
    </row>
    <row r="73" spans="1:23" ht="12.75" customHeight="1" x14ac:dyDescent="0.2">
      <c r="A73" s="93">
        <f t="shared" si="0"/>
        <v>46</v>
      </c>
      <c r="B73" s="1384" t="str">
        <f>I_2!B42</f>
        <v>Zuchtsauen</v>
      </c>
      <c r="C73" s="1402">
        <v>3136</v>
      </c>
      <c r="D73" s="1410">
        <f>I_2!D42</f>
        <v>0</v>
      </c>
      <c r="E73" s="1421">
        <f>I_2!E42</f>
        <v>0</v>
      </c>
      <c r="F73" s="1388">
        <f>I_2!F42</f>
        <v>0</v>
      </c>
      <c r="G73" s="620">
        <f t="shared" si="13"/>
        <v>0</v>
      </c>
      <c r="H73" s="60"/>
      <c r="I73" s="749"/>
      <c r="J73" s="52"/>
      <c r="K73" s="620">
        <f t="shared" si="14"/>
        <v>0</v>
      </c>
      <c r="L73" s="60"/>
      <c r="M73" s="749"/>
      <c r="N73" s="52"/>
      <c r="O73" s="620">
        <f t="shared" si="15"/>
        <v>0</v>
      </c>
      <c r="P73" s="1338"/>
      <c r="Q73" s="749"/>
      <c r="R73" s="52"/>
      <c r="S73" s="620">
        <f t="shared" si="16"/>
        <v>0</v>
      </c>
      <c r="T73" s="1448">
        <f>I_2!H42</f>
        <v>0</v>
      </c>
      <c r="U73" s="1421">
        <f>I_2!I42</f>
        <v>0</v>
      </c>
      <c r="V73" s="1388">
        <f>I_2!J42</f>
        <v>0</v>
      </c>
      <c r="W73" s="625">
        <f t="shared" si="17"/>
        <v>0</v>
      </c>
    </row>
    <row r="74" spans="1:23" ht="12.75" customHeight="1" x14ac:dyDescent="0.2">
      <c r="A74" s="93">
        <f t="shared" si="0"/>
        <v>47</v>
      </c>
      <c r="B74" s="1384" t="str">
        <f>I_2!B43</f>
        <v>Mutterschafe</v>
      </c>
      <c r="C74" s="1402">
        <v>3143</v>
      </c>
      <c r="D74" s="1416">
        <f>I_2!D43</f>
        <v>0</v>
      </c>
      <c r="E74" s="1421">
        <f>I_2!E43</f>
        <v>0</v>
      </c>
      <c r="F74" s="1422">
        <f>I_2!F43</f>
        <v>0</v>
      </c>
      <c r="G74" s="620">
        <f t="shared" si="13"/>
        <v>0</v>
      </c>
      <c r="H74" s="62"/>
      <c r="I74" s="749"/>
      <c r="J74" s="64"/>
      <c r="K74" s="620">
        <f t="shared" si="14"/>
        <v>0</v>
      </c>
      <c r="L74" s="62"/>
      <c r="M74" s="749"/>
      <c r="N74" s="64"/>
      <c r="O74" s="620">
        <f t="shared" si="15"/>
        <v>0</v>
      </c>
      <c r="P74" s="203"/>
      <c r="Q74" s="749"/>
      <c r="R74" s="64"/>
      <c r="S74" s="620">
        <f t="shared" si="16"/>
        <v>0</v>
      </c>
      <c r="T74" s="1411">
        <f>I_2!H43</f>
        <v>0</v>
      </c>
      <c r="U74" s="1421">
        <f>I_2!I43</f>
        <v>0</v>
      </c>
      <c r="V74" s="1422">
        <f>I_2!J43</f>
        <v>0</v>
      </c>
      <c r="W74" s="625">
        <f t="shared" si="17"/>
        <v>0</v>
      </c>
    </row>
    <row r="75" spans="1:23" ht="12.75" customHeight="1" x14ac:dyDescent="0.2">
      <c r="A75" s="93">
        <f t="shared" si="0"/>
        <v>48</v>
      </c>
      <c r="B75" s="1384" t="str">
        <f>I_2!B44</f>
        <v>Legehennen</v>
      </c>
      <c r="C75" s="1402">
        <v>3152</v>
      </c>
      <c r="D75" s="1410">
        <f>I_2!D44</f>
        <v>0</v>
      </c>
      <c r="E75" s="1417">
        <f>I_2!E44</f>
        <v>0</v>
      </c>
      <c r="F75" s="1420">
        <f>I_2!F44</f>
        <v>0</v>
      </c>
      <c r="G75" s="620">
        <f t="shared" si="13"/>
        <v>0</v>
      </c>
      <c r="H75" s="60"/>
      <c r="I75" s="746"/>
      <c r="J75" s="63"/>
      <c r="K75" s="620">
        <f t="shared" si="14"/>
        <v>0</v>
      </c>
      <c r="L75" s="60"/>
      <c r="M75" s="746"/>
      <c r="N75" s="63"/>
      <c r="O75" s="620">
        <f t="shared" si="15"/>
        <v>0</v>
      </c>
      <c r="P75" s="1338"/>
      <c r="Q75" s="746"/>
      <c r="R75" s="63"/>
      <c r="S75" s="620">
        <f t="shared" si="16"/>
        <v>0</v>
      </c>
      <c r="T75" s="1448">
        <f>I_2!H44</f>
        <v>0</v>
      </c>
      <c r="U75" s="1417">
        <f>I_2!I44</f>
        <v>0</v>
      </c>
      <c r="V75" s="1420">
        <f>I_2!J44</f>
        <v>0</v>
      </c>
      <c r="W75" s="625">
        <f t="shared" si="17"/>
        <v>0</v>
      </c>
    </row>
    <row r="76" spans="1:23" ht="12.75" customHeight="1" x14ac:dyDescent="0.2">
      <c r="A76" s="93">
        <f t="shared" si="0"/>
        <v>49</v>
      </c>
      <c r="B76" s="1384" t="str">
        <f>I_2!B45</f>
        <v>Mastgeflügel</v>
      </c>
      <c r="C76" s="1401" t="s">
        <v>181</v>
      </c>
      <c r="D76" s="1413">
        <f>I_2!D45</f>
        <v>0</v>
      </c>
      <c r="E76" s="1414">
        <f>I_2!E45</f>
        <v>0</v>
      </c>
      <c r="F76" s="1420">
        <f>I_2!F45</f>
        <v>0</v>
      </c>
      <c r="G76" s="620">
        <f t="shared" si="13"/>
        <v>0</v>
      </c>
      <c r="H76" s="61"/>
      <c r="I76" s="744"/>
      <c r="J76" s="63"/>
      <c r="K76" s="620">
        <f t="shared" si="14"/>
        <v>0</v>
      </c>
      <c r="L76" s="61"/>
      <c r="M76" s="744"/>
      <c r="N76" s="63"/>
      <c r="O76" s="620">
        <f t="shared" si="15"/>
        <v>0</v>
      </c>
      <c r="P76" s="1339"/>
      <c r="Q76" s="744"/>
      <c r="R76" s="63"/>
      <c r="S76" s="620">
        <f t="shared" si="16"/>
        <v>0</v>
      </c>
      <c r="T76" s="1449">
        <f>I_2!H45</f>
        <v>0</v>
      </c>
      <c r="U76" s="1414">
        <f>I_2!I45</f>
        <v>0</v>
      </c>
      <c r="V76" s="1420">
        <f>I_2!J45</f>
        <v>0</v>
      </c>
      <c r="W76" s="625">
        <f t="shared" si="17"/>
        <v>0</v>
      </c>
    </row>
    <row r="77" spans="1:23" ht="12.75" customHeight="1" x14ac:dyDescent="0.2">
      <c r="A77" s="93">
        <f t="shared" si="0"/>
        <v>50</v>
      </c>
      <c r="B77" s="1384" t="str">
        <f>I_2!B46</f>
        <v xml:space="preserve">Mutterziegen </v>
      </c>
      <c r="C77" s="1385">
        <v>3172</v>
      </c>
      <c r="D77" s="1416">
        <f>I_2!D46</f>
        <v>0</v>
      </c>
      <c r="E77" s="1414">
        <f>I_2!E46</f>
        <v>0</v>
      </c>
      <c r="F77" s="1420">
        <f>I_2!F46</f>
        <v>0</v>
      </c>
      <c r="G77" s="620">
        <f t="shared" si="13"/>
        <v>0</v>
      </c>
      <c r="H77" s="62"/>
      <c r="I77" s="744"/>
      <c r="J77" s="63"/>
      <c r="K77" s="620">
        <f t="shared" si="14"/>
        <v>0</v>
      </c>
      <c r="L77" s="62"/>
      <c r="M77" s="744"/>
      <c r="N77" s="63"/>
      <c r="O77" s="620">
        <f t="shared" si="15"/>
        <v>0</v>
      </c>
      <c r="P77" s="203"/>
      <c r="Q77" s="744"/>
      <c r="R77" s="63"/>
      <c r="S77" s="620">
        <f t="shared" si="16"/>
        <v>0</v>
      </c>
      <c r="T77" s="1411">
        <f>I_2!H46</f>
        <v>0</v>
      </c>
      <c r="U77" s="1414">
        <f>I_2!I46</f>
        <v>0</v>
      </c>
      <c r="V77" s="1420">
        <f>I_2!J46</f>
        <v>0</v>
      </c>
      <c r="W77" s="625">
        <f t="shared" si="17"/>
        <v>0</v>
      </c>
    </row>
    <row r="78" spans="1:23" ht="12.75" customHeight="1" x14ac:dyDescent="0.2">
      <c r="A78" s="93">
        <f t="shared" si="0"/>
        <v>51</v>
      </c>
      <c r="B78" s="1423" t="str">
        <f>I_2!B47</f>
        <v>sonstige Tierhaltung</v>
      </c>
      <c r="C78" s="1424">
        <v>3198</v>
      </c>
      <c r="D78" s="1425">
        <f>I_2!D47</f>
        <v>0</v>
      </c>
      <c r="E78" s="1426">
        <f>I_2!E47</f>
        <v>0</v>
      </c>
      <c r="F78" s="1427">
        <f>I_2!F47</f>
        <v>0</v>
      </c>
      <c r="G78" s="621">
        <f t="shared" si="13"/>
        <v>0</v>
      </c>
      <c r="H78" s="532"/>
      <c r="I78" s="751"/>
      <c r="J78" s="533"/>
      <c r="K78" s="621">
        <f t="shared" si="14"/>
        <v>0</v>
      </c>
      <c r="L78" s="532"/>
      <c r="M78" s="751"/>
      <c r="N78" s="533"/>
      <c r="O78" s="621">
        <f t="shared" si="15"/>
        <v>0</v>
      </c>
      <c r="P78" s="1340"/>
      <c r="Q78" s="751"/>
      <c r="R78" s="533"/>
      <c r="S78" s="621">
        <f t="shared" si="16"/>
        <v>0</v>
      </c>
      <c r="T78" s="1450">
        <f>I_2!H47</f>
        <v>0</v>
      </c>
      <c r="U78" s="1426">
        <f>I_2!I47</f>
        <v>0</v>
      </c>
      <c r="V78" s="1427">
        <f>I_2!J47</f>
        <v>0</v>
      </c>
      <c r="W78" s="626">
        <f t="shared" si="17"/>
        <v>0</v>
      </c>
    </row>
    <row r="79" spans="1:23" ht="12.75" customHeight="1" x14ac:dyDescent="0.2">
      <c r="A79" s="182">
        <f t="shared" si="0"/>
        <v>52</v>
      </c>
      <c r="B79" s="1428" t="str">
        <f>I_2!B48</f>
        <v>Betr.zweiggeb. Arbeiten</v>
      </c>
      <c r="C79" s="1429"/>
      <c r="D79" s="1430">
        <f>I_2!D48</f>
        <v>0</v>
      </c>
      <c r="E79" s="1431">
        <f>I_2!E48</f>
        <v>0</v>
      </c>
      <c r="F79" s="1432">
        <f>I_2!F48</f>
        <v>0</v>
      </c>
      <c r="G79" s="629">
        <f t="shared" si="13"/>
        <v>0</v>
      </c>
      <c r="H79" s="523"/>
      <c r="I79" s="529"/>
      <c r="J79" s="530"/>
      <c r="K79" s="629">
        <f t="shared" si="14"/>
        <v>0</v>
      </c>
      <c r="L79" s="523"/>
      <c r="M79" s="529"/>
      <c r="N79" s="530"/>
      <c r="O79" s="629">
        <f t="shared" si="15"/>
        <v>0</v>
      </c>
      <c r="P79" s="209"/>
      <c r="Q79" s="529"/>
      <c r="R79" s="530"/>
      <c r="S79" s="629">
        <f t="shared" si="16"/>
        <v>0</v>
      </c>
      <c r="T79" s="1421">
        <f>I_2!H48</f>
        <v>0</v>
      </c>
      <c r="U79" s="1431">
        <f>I_2!I48</f>
        <v>0</v>
      </c>
      <c r="V79" s="1432">
        <f>I_2!J48</f>
        <v>0</v>
      </c>
      <c r="W79" s="630">
        <f t="shared" si="17"/>
        <v>0</v>
      </c>
    </row>
    <row r="80" spans="1:23" s="4" customFormat="1" ht="12.75" customHeight="1" x14ac:dyDescent="0.2">
      <c r="A80" s="181">
        <f t="shared" si="0"/>
        <v>53</v>
      </c>
      <c r="B80" s="102" t="s">
        <v>311</v>
      </c>
      <c r="C80" s="103"/>
      <c r="D80" s="212" t="s">
        <v>310</v>
      </c>
      <c r="E80" s="107"/>
      <c r="F80" s="202"/>
      <c r="G80" s="184" t="s">
        <v>268</v>
      </c>
      <c r="H80" s="212" t="s">
        <v>310</v>
      </c>
      <c r="I80" s="107"/>
      <c r="J80" s="202"/>
      <c r="K80" s="184" t="s">
        <v>268</v>
      </c>
      <c r="L80" s="212" t="s">
        <v>310</v>
      </c>
      <c r="M80" s="107"/>
      <c r="N80" s="202"/>
      <c r="O80" s="184" t="s">
        <v>268</v>
      </c>
      <c r="P80" s="110" t="s">
        <v>310</v>
      </c>
      <c r="Q80" s="107"/>
      <c r="R80" s="202"/>
      <c r="S80" s="184" t="s">
        <v>268</v>
      </c>
      <c r="T80" s="110" t="s">
        <v>310</v>
      </c>
      <c r="U80" s="107"/>
      <c r="V80" s="202"/>
      <c r="W80" s="1479" t="s">
        <v>268</v>
      </c>
    </row>
    <row r="81" spans="1:23" ht="12.75" customHeight="1" x14ac:dyDescent="0.2">
      <c r="A81" s="176">
        <f>A80+1</f>
        <v>54</v>
      </c>
      <c r="B81" s="1379" t="str">
        <f>I_2!B50</f>
        <v>Tourismus</v>
      </c>
      <c r="C81" s="1433" t="s">
        <v>229</v>
      </c>
      <c r="D81" s="1434">
        <f>I_2!D50</f>
        <v>0</v>
      </c>
      <c r="E81" s="1435">
        <f>I_2!E50</f>
        <v>0</v>
      </c>
      <c r="F81" s="1421">
        <f>I_2!F50</f>
        <v>0</v>
      </c>
      <c r="G81" s="1436">
        <f>I_2!G50</f>
        <v>0</v>
      </c>
      <c r="H81" s="204"/>
      <c r="I81" s="753"/>
      <c r="J81" s="209"/>
      <c r="K81" s="754"/>
      <c r="L81" s="204"/>
      <c r="M81" s="753"/>
      <c r="N81" s="209"/>
      <c r="O81" s="754"/>
      <c r="P81" s="753"/>
      <c r="Q81" s="753"/>
      <c r="R81" s="209"/>
      <c r="S81" s="754"/>
      <c r="T81" s="1435">
        <f>I_2!H50</f>
        <v>0</v>
      </c>
      <c r="U81" s="1435">
        <f>I_2!I50</f>
        <v>0</v>
      </c>
      <c r="V81" s="1421">
        <f>I_2!J50</f>
        <v>0</v>
      </c>
      <c r="W81" s="1480">
        <f>I_2!K50</f>
        <v>0</v>
      </c>
    </row>
    <row r="82" spans="1:23" ht="12.75" customHeight="1" x14ac:dyDescent="0.2">
      <c r="A82" s="93">
        <f t="shared" si="0"/>
        <v>55</v>
      </c>
      <c r="B82" s="1384" t="str">
        <f>I_2!B51</f>
        <v>Handwerk</v>
      </c>
      <c r="C82" s="1385">
        <v>2323</v>
      </c>
      <c r="D82" s="1437">
        <f>I_2!D51</f>
        <v>0</v>
      </c>
      <c r="E82" s="1438">
        <f>I_2!E51</f>
        <v>0</v>
      </c>
      <c r="F82" s="1414">
        <f>I_2!F51</f>
        <v>0</v>
      </c>
      <c r="G82" s="1439">
        <f>I_2!G51</f>
        <v>0</v>
      </c>
      <c r="H82" s="205"/>
      <c r="I82" s="756"/>
      <c r="J82" s="210"/>
      <c r="K82" s="757"/>
      <c r="L82" s="205"/>
      <c r="M82" s="756"/>
      <c r="N82" s="210"/>
      <c r="O82" s="757"/>
      <c r="P82" s="756"/>
      <c r="Q82" s="756"/>
      <c r="R82" s="210"/>
      <c r="S82" s="757"/>
      <c r="T82" s="1438">
        <f>I_2!H51</f>
        <v>0</v>
      </c>
      <c r="U82" s="1438">
        <f>I_2!I51</f>
        <v>0</v>
      </c>
      <c r="V82" s="1414">
        <f>I_2!J51</f>
        <v>0</v>
      </c>
      <c r="W82" s="1481">
        <f>I_2!K51</f>
        <v>0</v>
      </c>
    </row>
    <row r="83" spans="1:23" ht="12.75" customHeight="1" x14ac:dyDescent="0.2">
      <c r="A83" s="93">
        <f t="shared" si="0"/>
        <v>56</v>
      </c>
      <c r="B83" s="1384" t="str">
        <f>I_2!B52</f>
        <v>Handel</v>
      </c>
      <c r="C83" s="1385">
        <v>2329</v>
      </c>
      <c r="D83" s="1440">
        <f>I_2!D52</f>
        <v>0</v>
      </c>
      <c r="E83" s="1441">
        <f>I_2!E52</f>
        <v>0</v>
      </c>
      <c r="F83" s="1414">
        <f>I_2!F52</f>
        <v>0</v>
      </c>
      <c r="G83" s="1439">
        <f>I_2!G52</f>
        <v>0</v>
      </c>
      <c r="H83" s="206"/>
      <c r="I83" s="759"/>
      <c r="J83" s="210"/>
      <c r="K83" s="757"/>
      <c r="L83" s="206"/>
      <c r="M83" s="759"/>
      <c r="N83" s="210"/>
      <c r="O83" s="757"/>
      <c r="P83" s="759"/>
      <c r="Q83" s="759"/>
      <c r="R83" s="210"/>
      <c r="S83" s="757"/>
      <c r="T83" s="1441">
        <f>I_2!H52</f>
        <v>0</v>
      </c>
      <c r="U83" s="1441">
        <f>I_2!I52</f>
        <v>0</v>
      </c>
      <c r="V83" s="1414">
        <f>I_2!J52</f>
        <v>0</v>
      </c>
      <c r="W83" s="1481">
        <f>I_2!K52</f>
        <v>0</v>
      </c>
    </row>
    <row r="84" spans="1:23" ht="12.75" customHeight="1" x14ac:dyDescent="0.2">
      <c r="A84" s="93">
        <f t="shared" si="0"/>
        <v>57</v>
      </c>
      <c r="B84" s="1384" t="str">
        <f>I_2!B53</f>
        <v>Erneuerb. Energien</v>
      </c>
      <c r="C84" s="1385">
        <v>2324</v>
      </c>
      <c r="D84" s="1437">
        <f>I_2!D53</f>
        <v>0</v>
      </c>
      <c r="E84" s="1438">
        <f>I_2!E53</f>
        <v>0</v>
      </c>
      <c r="F84" s="1414">
        <f>I_2!F53</f>
        <v>0</v>
      </c>
      <c r="G84" s="1439">
        <f>I_2!G53</f>
        <v>0</v>
      </c>
      <c r="H84" s="205"/>
      <c r="I84" s="756"/>
      <c r="J84" s="210"/>
      <c r="K84" s="757"/>
      <c r="L84" s="205"/>
      <c r="M84" s="756"/>
      <c r="N84" s="210"/>
      <c r="O84" s="757"/>
      <c r="P84" s="756"/>
      <c r="Q84" s="756"/>
      <c r="R84" s="210"/>
      <c r="S84" s="757"/>
      <c r="T84" s="1438">
        <f>I_2!H53</f>
        <v>0</v>
      </c>
      <c r="U84" s="1438">
        <f>I_2!I53</f>
        <v>0</v>
      </c>
      <c r="V84" s="1414">
        <f>I_2!J53</f>
        <v>0</v>
      </c>
      <c r="W84" s="1481">
        <f>I_2!K53</f>
        <v>0</v>
      </c>
    </row>
    <row r="85" spans="1:23" ht="12.75" customHeight="1" x14ac:dyDescent="0.2">
      <c r="A85" s="93">
        <f t="shared" si="0"/>
        <v>58</v>
      </c>
      <c r="B85" s="1384" t="str">
        <f>I_2!B54</f>
        <v>Direktvermarkt./ Abokiste</v>
      </c>
      <c r="C85" s="1401" t="s">
        <v>303</v>
      </c>
      <c r="D85" s="1440">
        <f>I_2!D54</f>
        <v>0</v>
      </c>
      <c r="E85" s="1441">
        <f>I_2!E54</f>
        <v>0</v>
      </c>
      <c r="F85" s="1414">
        <f>I_2!F54</f>
        <v>0</v>
      </c>
      <c r="G85" s="1439">
        <f>I_2!G54</f>
        <v>0</v>
      </c>
      <c r="H85" s="206"/>
      <c r="I85" s="759"/>
      <c r="J85" s="210"/>
      <c r="K85" s="757"/>
      <c r="L85" s="206"/>
      <c r="M85" s="759"/>
      <c r="N85" s="210"/>
      <c r="O85" s="757"/>
      <c r="P85" s="759"/>
      <c r="Q85" s="759"/>
      <c r="R85" s="210"/>
      <c r="S85" s="757"/>
      <c r="T85" s="1441">
        <f>I_2!H54</f>
        <v>0</v>
      </c>
      <c r="U85" s="1441">
        <f>I_2!I54</f>
        <v>0</v>
      </c>
      <c r="V85" s="1414">
        <f>I_2!J54</f>
        <v>0</v>
      </c>
      <c r="W85" s="1481">
        <f>I_2!K54</f>
        <v>0</v>
      </c>
    </row>
    <row r="86" spans="1:23" ht="12.75" customHeight="1" thickBot="1" x14ac:dyDescent="0.25">
      <c r="A86" s="101">
        <f t="shared" si="0"/>
        <v>59</v>
      </c>
      <c r="B86" s="1459" t="str">
        <f>I_2!B55</f>
        <v>Betriebsführ./Org./ allg.Arb.</v>
      </c>
      <c r="C86" s="1458"/>
      <c r="D86" s="1442">
        <f>I_2!D55</f>
        <v>0</v>
      </c>
      <c r="E86" s="1443">
        <f>I_2!E55</f>
        <v>0</v>
      </c>
      <c r="F86" s="1444">
        <f>I_2!F55</f>
        <v>0</v>
      </c>
      <c r="G86" s="1445">
        <f>I_2!G55</f>
        <v>0</v>
      </c>
      <c r="H86" s="207"/>
      <c r="I86" s="763"/>
      <c r="J86" s="211"/>
      <c r="K86" s="764"/>
      <c r="L86" s="207"/>
      <c r="M86" s="763"/>
      <c r="N86" s="211"/>
      <c r="O86" s="764"/>
      <c r="P86" s="763"/>
      <c r="Q86" s="763"/>
      <c r="R86" s="211"/>
      <c r="S86" s="764"/>
      <c r="T86" s="1443">
        <f>I_2!H55</f>
        <v>0</v>
      </c>
      <c r="U86" s="1443">
        <f>I_2!I55</f>
        <v>0</v>
      </c>
      <c r="V86" s="1444">
        <f>I_2!J55</f>
        <v>0</v>
      </c>
      <c r="W86" s="1482">
        <f>I_2!K55</f>
        <v>0</v>
      </c>
    </row>
    <row r="95" spans="1:23" ht="12.75" customHeight="1" x14ac:dyDescent="0.2">
      <c r="B95" s="46"/>
      <c r="C95" s="65"/>
      <c r="D95" s="65"/>
      <c r="E95" s="46"/>
      <c r="F95" s="46"/>
      <c r="G95" s="46"/>
      <c r="H95" s="65"/>
      <c r="I95" s="46"/>
      <c r="J95" s="46"/>
      <c r="K95" s="46"/>
      <c r="L95" s="65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</row>
    <row r="96" spans="1:23" ht="12.75" customHeight="1" x14ac:dyDescent="0.2"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U96" s="14"/>
      <c r="V96" s="14"/>
      <c r="W96" s="14"/>
    </row>
    <row r="97" spans="4:13" ht="12.75" customHeight="1" x14ac:dyDescent="0.2"/>
    <row r="98" spans="4:13" ht="12.75" customHeight="1" x14ac:dyDescent="0.2">
      <c r="D98" s="17"/>
      <c r="E98" s="17"/>
      <c r="H98" s="17"/>
      <c r="I98" s="17"/>
      <c r="L98" s="17"/>
      <c r="M98" s="17"/>
    </row>
    <row r="99" spans="4:13" ht="12.75" customHeight="1" x14ac:dyDescent="0.2">
      <c r="D99" s="17"/>
      <c r="E99" s="17"/>
      <c r="H99" s="17"/>
      <c r="I99" s="17"/>
      <c r="L99" s="17"/>
      <c r="M99" s="17"/>
    </row>
  </sheetData>
  <sheetProtection password="D432" sheet="1" objects="1" scenarios="1" pivotTables="0"/>
  <protectedRanges>
    <protectedRange sqref="P81:S86" name="Bereich37"/>
    <protectedRange sqref="P66:R79" name="Bereich36"/>
    <protectedRange sqref="P60:R64" name="Bereich35"/>
    <protectedRange sqref="P45:R58" name="Bereich34"/>
    <protectedRange sqref="L81:O86" name="Bereich33"/>
    <protectedRange sqref="L66:N79" name="Bereich32"/>
    <protectedRange sqref="L60:N64" name="Bereich31"/>
    <protectedRange sqref="L45:N58" name="Bereich30"/>
    <protectedRange sqref="H81:K86" name="Bereich29"/>
    <protectedRange sqref="H66:J79" name="Bereich28"/>
    <protectedRange sqref="H60:J64" name="Bereich27"/>
    <protectedRange sqref="H45:J58" name="Bereich26"/>
    <protectedRange sqref="D5:W26" name="Bereich1"/>
    <protectedRange sqref="H28:I30" name="Bereich2"/>
    <protectedRange sqref="J28" name="Bereich3"/>
    <protectedRange sqref="J30" name="Bereich4"/>
    <protectedRange sqref="H32:I33" name="Bereich5"/>
    <protectedRange sqref="J32" name="Bereich6"/>
    <protectedRange sqref="J34" name="Bereich7"/>
    <protectedRange sqref="K38:K39" name="Bereich8"/>
    <protectedRange sqref="K41:K42" name="Bereich9"/>
    <protectedRange sqref="L28:M30" name="Bereich10"/>
    <protectedRange sqref="N28" name="Bereich11"/>
    <protectedRange sqref="N30" name="Bereich12"/>
    <protectedRange sqref="L32:M33" name="Bereich13"/>
    <protectedRange sqref="N32" name="Bereich14"/>
    <protectedRange sqref="N34" name="Bereich15"/>
    <protectedRange sqref="O38:O39" name="Bereich16"/>
    <protectedRange sqref="O41:O42" name="Bereich17"/>
    <protectedRange sqref="P28:Q30" name="Bereich18"/>
    <protectedRange sqref="R28" name="Bereich19"/>
    <protectedRange sqref="R30" name="Bereich20"/>
    <protectedRange sqref="R32" name="Bereich21"/>
    <protectedRange sqref="R34" name="Bereich22"/>
    <protectedRange sqref="P32:Q33" name="Bereich23"/>
    <protectedRange sqref="S38:S39" name="Bereich24"/>
    <protectedRange sqref="S41:S42" name="Bereich25"/>
  </protectedRanges>
  <mergeCells count="32">
    <mergeCell ref="V34:W34"/>
    <mergeCell ref="N28:O28"/>
    <mergeCell ref="N30:O30"/>
    <mergeCell ref="N32:O32"/>
    <mergeCell ref="N34:O34"/>
    <mergeCell ref="R28:S28"/>
    <mergeCell ref="R30:S30"/>
    <mergeCell ref="R32:S32"/>
    <mergeCell ref="R34:S34"/>
    <mergeCell ref="F34:G34"/>
    <mergeCell ref="J28:K28"/>
    <mergeCell ref="J30:K30"/>
    <mergeCell ref="J32:K32"/>
    <mergeCell ref="J34:K34"/>
    <mergeCell ref="P4:S4"/>
    <mergeCell ref="T4:W4"/>
    <mergeCell ref="F28:G28"/>
    <mergeCell ref="F30:G30"/>
    <mergeCell ref="F32:G32"/>
    <mergeCell ref="V28:W28"/>
    <mergeCell ref="V30:W30"/>
    <mergeCell ref="V32:W32"/>
    <mergeCell ref="D5:G26"/>
    <mergeCell ref="H5:K26"/>
    <mergeCell ref="L5:O26"/>
    <mergeCell ref="P5:S26"/>
    <mergeCell ref="T5:W26"/>
    <mergeCell ref="B5:B26"/>
    <mergeCell ref="A5:A26"/>
    <mergeCell ref="D4:G4"/>
    <mergeCell ref="H4:K4"/>
    <mergeCell ref="L4:O4"/>
  </mergeCells>
  <dataValidations count="2">
    <dataValidation type="decimal" allowBlank="1" showInputMessage="1" showErrorMessage="1" sqref="H28:I34 D28:E34 P28:Q34 L28:M34 T28:U34">
      <formula1>0</formula1>
      <formula2>999999</formula2>
    </dataValidation>
    <dataValidation type="decimal" allowBlank="1" showInputMessage="1" showErrorMessage="1" sqref="D81:G86 P45:P58 T66:V79 T60:V64 T45:V58 D45:F58 D60:F64 D66:F79 I68:I78 H60:H64 H66:H79 I66 H45:H58 M68:M78 L60:L64 L66:L79 M66 L45:L58 Q68:Q78 P60:P64 P66:P79 Q66 T81:W86">
      <formula1>0</formula1>
      <formula2>99999</formula2>
    </dataValidation>
  </dataValidations>
  <printOptions horizontalCentered="1"/>
  <pageMargins left="0.15748031496062992" right="0.15748031496062992" top="0.51181102362204722" bottom="0.35433070866141736" header="0.19685039370078741" footer="0.15748031496062992"/>
  <pageSetup paperSize="9" scale="90" fitToHeight="2" orientation="landscape" r:id="rId1"/>
  <headerFooter alignWithMargins="0">
    <oddFooter>&amp;CInvestitionskonzept_Geschäftsplan_2023 (Stand: 16.05.2023)</oddFooter>
  </headerFooter>
  <rowBreaks count="1" manualBreakCount="1">
    <brk id="42" max="2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83"/>
  <sheetViews>
    <sheetView showGridLines="0" showZeros="0" zoomScaleNormal="100" workbookViewId="0">
      <selection activeCell="F76" sqref="F76"/>
    </sheetView>
  </sheetViews>
  <sheetFormatPr baseColWidth="10" defaultRowHeight="12.75" customHeight="1" x14ac:dyDescent="0.2"/>
  <cols>
    <col min="1" max="1" width="2.85546875" style="18" customWidth="1"/>
    <col min="2" max="2" width="5.7109375" style="18" customWidth="1"/>
    <col min="3" max="3" width="27.7109375" style="18" customWidth="1"/>
    <col min="4" max="4" width="13.42578125" style="18" customWidth="1"/>
    <col min="5" max="9" width="9.28515625" style="18" customWidth="1"/>
    <col min="10" max="10" width="16" style="18" customWidth="1"/>
    <col min="11" max="11" width="11.42578125" style="18" customWidth="1"/>
    <col min="12" max="12" width="11.42578125" style="18" hidden="1" customWidth="1"/>
    <col min="13" max="16" width="11.42578125" style="18" customWidth="1"/>
    <col min="17" max="16384" width="11.42578125" style="18"/>
  </cols>
  <sheetData>
    <row r="1" spans="1:12" s="4" customFormat="1" ht="12.75" customHeight="1" x14ac:dyDescent="0.2">
      <c r="A1" s="704" t="str">
        <f>I_1!A1</f>
        <v xml:space="preserve">INVESTITIONSKONZEPT (IK) / GESCHÄFTSPLAN (GPL) SACHSEN-ANHALT   -    </v>
      </c>
      <c r="B1" s="116"/>
      <c r="C1" s="117"/>
      <c r="D1" s="117"/>
      <c r="E1" s="117"/>
      <c r="F1" s="117"/>
      <c r="G1" s="117"/>
      <c r="H1" s="117"/>
      <c r="I1" s="1475" t="s">
        <v>680</v>
      </c>
    </row>
    <row r="2" spans="1:12" s="4" customFormat="1" ht="12.75" customHeight="1" thickBot="1" x14ac:dyDescent="0.25">
      <c r="A2" s="705" t="s">
        <v>683</v>
      </c>
      <c r="B2" s="119"/>
      <c r="C2" s="120"/>
      <c r="D2" s="120"/>
      <c r="E2" s="120"/>
      <c r="F2" s="120"/>
      <c r="G2" s="120"/>
      <c r="H2" s="120"/>
      <c r="I2" s="1474"/>
      <c r="L2" s="1054" t="str">
        <f>RIGHT(I_1!I30,2)</f>
        <v/>
      </c>
    </row>
    <row r="3" spans="1:12" ht="12.2" customHeight="1" x14ac:dyDescent="0.2">
      <c r="A3" s="552">
        <v>1</v>
      </c>
      <c r="B3" s="562"/>
      <c r="C3" s="162"/>
      <c r="D3" s="163" t="s">
        <v>55</v>
      </c>
      <c r="E3" s="1465">
        <f>I_3!G3</f>
        <v>0</v>
      </c>
      <c r="F3" s="1473">
        <f>E_1!H4</f>
        <v>0</v>
      </c>
      <c r="G3" s="1473">
        <f>E_1!L4</f>
        <v>0</v>
      </c>
      <c r="H3" s="1473">
        <f>E_1!P4</f>
        <v>0</v>
      </c>
      <c r="I3" s="1091">
        <f>IF(I_1!I29&gt;0,CONCATENATE("ZIEL ",I_1!I31,""),0)</f>
        <v>0</v>
      </c>
    </row>
    <row r="4" spans="1:12" ht="12.2" customHeight="1" x14ac:dyDescent="0.2">
      <c r="A4" s="553">
        <v>2</v>
      </c>
      <c r="B4" s="1836" t="s">
        <v>59</v>
      </c>
      <c r="C4" s="642" t="s">
        <v>87</v>
      </c>
      <c r="D4" s="643">
        <v>2099</v>
      </c>
      <c r="E4" s="1536">
        <f>I_3!G4</f>
        <v>0</v>
      </c>
      <c r="F4" s="73"/>
      <c r="G4" s="73"/>
      <c r="H4" s="73"/>
      <c r="I4" s="1535">
        <f>I_3!I4</f>
        <v>0</v>
      </c>
    </row>
    <row r="5" spans="1:12" ht="12.2" customHeight="1" x14ac:dyDescent="0.2">
      <c r="A5" s="554">
        <f>A4+1</f>
        <v>3</v>
      </c>
      <c r="B5" s="1836"/>
      <c r="C5" s="644" t="s">
        <v>152</v>
      </c>
      <c r="D5" s="645" t="s">
        <v>183</v>
      </c>
      <c r="E5" s="1536">
        <f>I_3!G5</f>
        <v>0</v>
      </c>
      <c r="F5" s="1461"/>
      <c r="G5" s="75"/>
      <c r="H5" s="75"/>
      <c r="I5" s="1535">
        <f>I_3!I5</f>
        <v>0</v>
      </c>
    </row>
    <row r="6" spans="1:12" ht="12.2" customHeight="1" x14ac:dyDescent="0.2">
      <c r="A6" s="554">
        <f>A5+1</f>
        <v>4</v>
      </c>
      <c r="B6" s="1836"/>
      <c r="C6" s="646" t="s">
        <v>86</v>
      </c>
      <c r="D6" s="645">
        <v>2199</v>
      </c>
      <c r="E6" s="1536">
        <f>I_3!G6</f>
        <v>0</v>
      </c>
      <c r="F6" s="67"/>
      <c r="G6" s="67"/>
      <c r="H6" s="67"/>
      <c r="I6" s="1535">
        <f>I_3!I6</f>
        <v>0</v>
      </c>
    </row>
    <row r="7" spans="1:12" ht="12.2" customHeight="1" x14ac:dyDescent="0.2">
      <c r="A7" s="554">
        <f>A6+1</f>
        <v>5</v>
      </c>
      <c r="B7" s="1836"/>
      <c r="C7" s="644" t="s">
        <v>33</v>
      </c>
      <c r="D7" s="645">
        <v>2127</v>
      </c>
      <c r="E7" s="1536">
        <f>I_3!G7</f>
        <v>0</v>
      </c>
      <c r="F7" s="1461"/>
      <c r="G7" s="75"/>
      <c r="H7" s="75"/>
      <c r="I7" s="1535">
        <f>I_3!I7</f>
        <v>0</v>
      </c>
    </row>
    <row r="8" spans="1:12" ht="12.2" customHeight="1" x14ac:dyDescent="0.2">
      <c r="A8" s="554">
        <f t="shared" ref="A8:A61" si="0">A7+1</f>
        <v>6</v>
      </c>
      <c r="B8" s="1836"/>
      <c r="C8" s="644" t="s">
        <v>314</v>
      </c>
      <c r="D8" s="645" t="s">
        <v>665</v>
      </c>
      <c r="E8" s="1536">
        <f>I_3!G8</f>
        <v>0</v>
      </c>
      <c r="F8" s="1461"/>
      <c r="G8" s="75"/>
      <c r="H8" s="75"/>
      <c r="I8" s="1535">
        <f>I_3!I8</f>
        <v>0</v>
      </c>
    </row>
    <row r="9" spans="1:12" ht="12.2" customHeight="1" x14ac:dyDescent="0.2">
      <c r="A9" s="554">
        <f t="shared" si="0"/>
        <v>7</v>
      </c>
      <c r="B9" s="1836"/>
      <c r="C9" s="646" t="s">
        <v>272</v>
      </c>
      <c r="D9" s="647" t="s">
        <v>273</v>
      </c>
      <c r="E9" s="1536">
        <f>I_3!G9</f>
        <v>0</v>
      </c>
      <c r="F9" s="67"/>
      <c r="G9" s="67"/>
      <c r="H9" s="67"/>
      <c r="I9" s="1535">
        <f>I_3!I9</f>
        <v>0</v>
      </c>
    </row>
    <row r="10" spans="1:12" ht="12.2" customHeight="1" x14ac:dyDescent="0.2">
      <c r="A10" s="554">
        <f t="shared" si="0"/>
        <v>8</v>
      </c>
      <c r="B10" s="1836"/>
      <c r="C10" s="646" t="s">
        <v>89</v>
      </c>
      <c r="D10" s="647">
        <v>2299</v>
      </c>
      <c r="E10" s="1536">
        <f>I_3!G10</f>
        <v>0</v>
      </c>
      <c r="F10" s="67"/>
      <c r="G10" s="67"/>
      <c r="H10" s="67"/>
      <c r="I10" s="1535">
        <f>I_3!I10</f>
        <v>0</v>
      </c>
    </row>
    <row r="11" spans="1:12" ht="12.2" customHeight="1" x14ac:dyDescent="0.2">
      <c r="A11" s="554">
        <f t="shared" si="0"/>
        <v>9</v>
      </c>
      <c r="B11" s="1836"/>
      <c r="C11" s="646" t="s">
        <v>90</v>
      </c>
      <c r="D11" s="647">
        <v>2309</v>
      </c>
      <c r="E11" s="1536">
        <f>I_3!G11</f>
        <v>0</v>
      </c>
      <c r="F11" s="67"/>
      <c r="G11" s="67"/>
      <c r="H11" s="67"/>
      <c r="I11" s="1535">
        <f>I_3!I11</f>
        <v>0</v>
      </c>
    </row>
    <row r="12" spans="1:12" ht="12.2" customHeight="1" x14ac:dyDescent="0.2">
      <c r="A12" s="554">
        <f t="shared" si="0"/>
        <v>10</v>
      </c>
      <c r="B12" s="1836"/>
      <c r="C12" s="646" t="s">
        <v>35</v>
      </c>
      <c r="D12" s="645">
        <v>2337</v>
      </c>
      <c r="E12" s="1536">
        <f>I_3!G12</f>
        <v>0</v>
      </c>
      <c r="F12" s="67"/>
      <c r="G12" s="67"/>
      <c r="H12" s="67"/>
      <c r="I12" s="1535">
        <f>I_3!I12</f>
        <v>0</v>
      </c>
    </row>
    <row r="13" spans="1:12" ht="12.2" customHeight="1" x14ac:dyDescent="0.2">
      <c r="A13" s="554">
        <f t="shared" si="0"/>
        <v>11</v>
      </c>
      <c r="B13" s="1836"/>
      <c r="C13" s="644" t="s">
        <v>36</v>
      </c>
      <c r="D13" s="645">
        <v>2332</v>
      </c>
      <c r="E13" s="1536">
        <f>I_3!G13</f>
        <v>0</v>
      </c>
      <c r="F13" s="68"/>
      <c r="G13" s="68"/>
      <c r="H13" s="68"/>
      <c r="I13" s="1535">
        <f>I_3!I13</f>
        <v>0</v>
      </c>
    </row>
    <row r="14" spans="1:12" ht="12.2" customHeight="1" x14ac:dyDescent="0.2">
      <c r="A14" s="554">
        <f t="shared" si="0"/>
        <v>12</v>
      </c>
      <c r="B14" s="1836"/>
      <c r="C14" s="644" t="s">
        <v>316</v>
      </c>
      <c r="D14" s="645">
        <v>2333</v>
      </c>
      <c r="E14" s="1536">
        <f>I_3!G14</f>
        <v>0</v>
      </c>
      <c r="F14" s="68"/>
      <c r="G14" s="68"/>
      <c r="H14" s="68"/>
      <c r="I14" s="1535">
        <f>I_3!I14</f>
        <v>0</v>
      </c>
    </row>
    <row r="15" spans="1:12" ht="12.2" customHeight="1" x14ac:dyDescent="0.2">
      <c r="A15" s="554">
        <f t="shared" si="0"/>
        <v>13</v>
      </c>
      <c r="B15" s="1836"/>
      <c r="C15" s="644" t="s">
        <v>315</v>
      </c>
      <c r="D15" s="645">
        <v>2324</v>
      </c>
      <c r="E15" s="1536">
        <f>I_3!G15</f>
        <v>0</v>
      </c>
      <c r="F15" s="68"/>
      <c r="G15" s="68"/>
      <c r="H15" s="68"/>
      <c r="I15" s="1535">
        <f>I_3!I15</f>
        <v>0</v>
      </c>
    </row>
    <row r="16" spans="1:12" ht="12.2" customHeight="1" x14ac:dyDescent="0.2">
      <c r="A16" s="554">
        <f t="shared" si="0"/>
        <v>14</v>
      </c>
      <c r="B16" s="1836"/>
      <c r="C16" s="648" t="s">
        <v>28</v>
      </c>
      <c r="D16" s="649" t="s">
        <v>91</v>
      </c>
      <c r="E16" s="1536">
        <f>I_3!G16</f>
        <v>0</v>
      </c>
      <c r="F16" s="69"/>
      <c r="G16" s="69"/>
      <c r="H16" s="69"/>
      <c r="I16" s="1535">
        <f>I_3!I16</f>
        <v>0</v>
      </c>
    </row>
    <row r="17" spans="1:10" ht="12.2" customHeight="1" x14ac:dyDescent="0.2">
      <c r="A17" s="554">
        <f t="shared" si="0"/>
        <v>15</v>
      </c>
      <c r="B17" s="1836"/>
      <c r="C17" s="127" t="s">
        <v>30</v>
      </c>
      <c r="D17" s="155">
        <v>2339</v>
      </c>
      <c r="E17" s="168">
        <f>E4+E6+E9+E10+E11+E12+E16</f>
        <v>0</v>
      </c>
      <c r="F17" s="144">
        <f t="shared" ref="F17:I17" si="1">F4+F6+F9+F10+F11+F12+F16</f>
        <v>0</v>
      </c>
      <c r="G17" s="146">
        <f t="shared" ref="G17" si="2">G4+G6+G9+G10+G11+G12+G16</f>
        <v>0</v>
      </c>
      <c r="H17" s="146">
        <f t="shared" si="1"/>
        <v>0</v>
      </c>
      <c r="I17" s="567">
        <f t="shared" si="1"/>
        <v>0</v>
      </c>
    </row>
    <row r="18" spans="1:10" ht="12.2" customHeight="1" x14ac:dyDescent="0.2">
      <c r="A18" s="554">
        <f t="shared" si="0"/>
        <v>16</v>
      </c>
      <c r="B18" s="1836"/>
      <c r="C18" s="642" t="s">
        <v>686</v>
      </c>
      <c r="D18" s="643" t="s">
        <v>550</v>
      </c>
      <c r="E18" s="1536">
        <f>I_3!G18</f>
        <v>0</v>
      </c>
      <c r="F18" s="70"/>
      <c r="G18" s="70"/>
      <c r="H18" s="70"/>
      <c r="I18" s="1535">
        <f>I_3!I18</f>
        <v>0</v>
      </c>
    </row>
    <row r="19" spans="1:10" ht="12.2" customHeight="1" x14ac:dyDescent="0.2">
      <c r="A19" s="554">
        <f>A18+1</f>
        <v>17</v>
      </c>
      <c r="B19" s="1836"/>
      <c r="C19" s="642" t="s">
        <v>538</v>
      </c>
      <c r="D19" s="643">
        <v>2348</v>
      </c>
      <c r="E19" s="1536">
        <f>I_3!G19</f>
        <v>0</v>
      </c>
      <c r="F19" s="70"/>
      <c r="G19" s="70"/>
      <c r="H19" s="70"/>
      <c r="I19" s="1535">
        <f>I_3!I19</f>
        <v>0</v>
      </c>
    </row>
    <row r="20" spans="1:10" ht="12.2" customHeight="1" x14ac:dyDescent="0.2">
      <c r="A20" s="554">
        <f>A19+1</f>
        <v>18</v>
      </c>
      <c r="B20" s="1836"/>
      <c r="C20" s="650" t="s">
        <v>92</v>
      </c>
      <c r="D20" s="647">
        <v>2349</v>
      </c>
      <c r="E20" s="1536">
        <f>I_3!G20</f>
        <v>0</v>
      </c>
      <c r="F20" s="68"/>
      <c r="G20" s="68"/>
      <c r="H20" s="68"/>
      <c r="I20" s="1535">
        <f>I_3!I20</f>
        <v>0</v>
      </c>
    </row>
    <row r="21" spans="1:10" ht="12.2" customHeight="1" x14ac:dyDescent="0.2">
      <c r="A21" s="554">
        <f t="shared" si="0"/>
        <v>19</v>
      </c>
      <c r="B21" s="1836"/>
      <c r="C21" s="646" t="s">
        <v>60</v>
      </c>
      <c r="D21" s="645">
        <v>2498</v>
      </c>
      <c r="E21" s="1536">
        <f>I_3!G21</f>
        <v>0</v>
      </c>
      <c r="F21" s="1462"/>
      <c r="G21" s="76"/>
      <c r="H21" s="76"/>
      <c r="I21" s="1535">
        <f>I_3!I21</f>
        <v>0</v>
      </c>
    </row>
    <row r="22" spans="1:10" ht="12.2" customHeight="1" x14ac:dyDescent="0.2">
      <c r="A22" s="554">
        <f t="shared" si="0"/>
        <v>20</v>
      </c>
      <c r="B22" s="1836"/>
      <c r="C22" s="651" t="s">
        <v>319</v>
      </c>
      <c r="D22" s="649" t="s">
        <v>685</v>
      </c>
      <c r="E22" s="1536">
        <f>I_3!G22</f>
        <v>0</v>
      </c>
      <c r="F22" s="69"/>
      <c r="G22" s="69"/>
      <c r="H22" s="69"/>
      <c r="I22" s="1535">
        <f>I_3!I22</f>
        <v>0</v>
      </c>
    </row>
    <row r="23" spans="1:10" ht="12.2" customHeight="1" x14ac:dyDescent="0.2">
      <c r="A23" s="554">
        <f t="shared" si="0"/>
        <v>21</v>
      </c>
      <c r="B23" s="1836"/>
      <c r="C23" s="644" t="s">
        <v>377</v>
      </c>
      <c r="D23" s="645" t="s">
        <v>378</v>
      </c>
      <c r="E23" s="1536">
        <f>I_3!G23</f>
        <v>0</v>
      </c>
      <c r="F23" s="68"/>
      <c r="G23" s="68"/>
      <c r="H23" s="68"/>
      <c r="I23" s="1535">
        <f>I_3!I23</f>
        <v>0</v>
      </c>
    </row>
    <row r="24" spans="1:10" ht="12.2" customHeight="1" x14ac:dyDescent="0.2">
      <c r="A24" s="554">
        <f t="shared" si="0"/>
        <v>22</v>
      </c>
      <c r="B24" s="1836"/>
      <c r="C24" s="652" t="s">
        <v>313</v>
      </c>
      <c r="D24" s="649" t="s">
        <v>93</v>
      </c>
      <c r="E24" s="1536">
        <f>I_3!G24</f>
        <v>0</v>
      </c>
      <c r="F24" s="1463"/>
      <c r="G24" s="77"/>
      <c r="H24" s="77"/>
      <c r="I24" s="1535">
        <f>I_3!I24</f>
        <v>0</v>
      </c>
    </row>
    <row r="25" spans="1:10" s="19" customFormat="1" ht="12.2" customHeight="1" x14ac:dyDescent="0.2">
      <c r="A25" s="555">
        <f t="shared" si="0"/>
        <v>23</v>
      </c>
      <c r="B25" s="563" t="s">
        <v>97</v>
      </c>
      <c r="C25" s="154"/>
      <c r="D25" s="155"/>
      <c r="E25" s="147">
        <f>SUM(E17:E21)</f>
        <v>0</v>
      </c>
      <c r="F25" s="159">
        <f>SUM(F17:F21)</f>
        <v>0</v>
      </c>
      <c r="G25" s="161">
        <f>SUM(G17:G21)</f>
        <v>0</v>
      </c>
      <c r="H25" s="161">
        <f>SUM(H17:H21)</f>
        <v>0</v>
      </c>
      <c r="I25" s="1097">
        <f>SUM(I17:I21)</f>
        <v>0</v>
      </c>
      <c r="J25" s="18"/>
    </row>
    <row r="26" spans="1:10" ht="12.2" customHeight="1" x14ac:dyDescent="0.2">
      <c r="A26" s="553">
        <f t="shared" si="0"/>
        <v>24</v>
      </c>
      <c r="B26" s="1838" t="s">
        <v>713</v>
      </c>
      <c r="C26" s="653" t="s">
        <v>37</v>
      </c>
      <c r="D26" s="643">
        <v>2789</v>
      </c>
      <c r="E26" s="1536">
        <f>I_3!G26</f>
        <v>0</v>
      </c>
      <c r="F26" s="169"/>
      <c r="G26" s="169"/>
      <c r="H26" s="169"/>
      <c r="I26" s="1535">
        <f>I_3!I26</f>
        <v>0</v>
      </c>
    </row>
    <row r="27" spans="1:10" ht="12.2" customHeight="1" x14ac:dyDescent="0.2">
      <c r="A27" s="554">
        <f t="shared" si="0"/>
        <v>25</v>
      </c>
      <c r="B27" s="1839"/>
      <c r="C27" s="644" t="s">
        <v>170</v>
      </c>
      <c r="D27" s="645">
        <v>2599</v>
      </c>
      <c r="E27" s="1536">
        <f>I_3!G27</f>
        <v>0</v>
      </c>
      <c r="F27" s="67"/>
      <c r="G27" s="67"/>
      <c r="H27" s="67"/>
      <c r="I27" s="1535">
        <f>I_3!I27</f>
        <v>0</v>
      </c>
    </row>
    <row r="28" spans="1:10" ht="12.2" customHeight="1" x14ac:dyDescent="0.2">
      <c r="A28" s="554">
        <f t="shared" si="0"/>
        <v>26</v>
      </c>
      <c r="B28" s="1839"/>
      <c r="C28" s="644" t="s">
        <v>317</v>
      </c>
      <c r="D28" s="645">
        <v>2729</v>
      </c>
      <c r="E28" s="1536">
        <f>I_3!G28</f>
        <v>0</v>
      </c>
      <c r="F28" s="67"/>
      <c r="G28" s="67"/>
      <c r="H28" s="67"/>
      <c r="I28" s="1535">
        <f>I_3!I28</f>
        <v>0</v>
      </c>
    </row>
    <row r="29" spans="1:10" ht="12.2" customHeight="1" x14ac:dyDescent="0.2">
      <c r="A29" s="554">
        <f t="shared" si="0"/>
        <v>27</v>
      </c>
      <c r="B29" s="1839"/>
      <c r="C29" s="644" t="s">
        <v>36</v>
      </c>
      <c r="D29" s="645">
        <v>2782</v>
      </c>
      <c r="E29" s="1536">
        <f>I_3!G29</f>
        <v>0</v>
      </c>
      <c r="F29" s="67"/>
      <c r="G29" s="67"/>
      <c r="H29" s="67"/>
      <c r="I29" s="1535">
        <f>I_3!I29</f>
        <v>0</v>
      </c>
    </row>
    <row r="30" spans="1:10" ht="12.2" customHeight="1" x14ac:dyDescent="0.2">
      <c r="A30" s="554">
        <f t="shared" si="0"/>
        <v>28</v>
      </c>
      <c r="B30" s="1839"/>
      <c r="C30" s="644" t="s">
        <v>318</v>
      </c>
      <c r="D30" s="645" t="s">
        <v>171</v>
      </c>
      <c r="E30" s="1536">
        <f>I_3!G30</f>
        <v>0</v>
      </c>
      <c r="F30" s="67"/>
      <c r="G30" s="67"/>
      <c r="H30" s="67"/>
      <c r="I30" s="1535">
        <f>I_3!I30</f>
        <v>0</v>
      </c>
    </row>
    <row r="31" spans="1:10" ht="12.2" customHeight="1" x14ac:dyDescent="0.2">
      <c r="A31" s="554">
        <f t="shared" si="0"/>
        <v>29</v>
      </c>
      <c r="B31" s="1839"/>
      <c r="C31" s="644" t="s">
        <v>484</v>
      </c>
      <c r="D31" s="645" t="s">
        <v>485</v>
      </c>
      <c r="E31" s="1536">
        <f>I_3!G31</f>
        <v>0</v>
      </c>
      <c r="F31" s="67"/>
      <c r="G31" s="67"/>
      <c r="H31" s="67"/>
      <c r="I31" s="1535">
        <f>I_3!I31</f>
        <v>0</v>
      </c>
    </row>
    <row r="32" spans="1:10" ht="12.2" customHeight="1" x14ac:dyDescent="0.2">
      <c r="A32" s="554">
        <f t="shared" si="0"/>
        <v>30</v>
      </c>
      <c r="B32" s="1839"/>
      <c r="C32" s="646" t="s">
        <v>38</v>
      </c>
      <c r="D32" s="645">
        <v>2799</v>
      </c>
      <c r="E32" s="1536">
        <f>I_3!G32</f>
        <v>0</v>
      </c>
      <c r="F32" s="68"/>
      <c r="G32" s="68"/>
      <c r="H32" s="68"/>
      <c r="I32" s="1535">
        <f>I_3!I32</f>
        <v>0</v>
      </c>
    </row>
    <row r="33" spans="1:12" ht="12.2" customHeight="1" x14ac:dyDescent="0.2">
      <c r="A33" s="554">
        <f t="shared" si="0"/>
        <v>31</v>
      </c>
      <c r="B33" s="1839"/>
      <c r="C33" s="644" t="s">
        <v>94</v>
      </c>
      <c r="D33" s="645">
        <v>2798</v>
      </c>
      <c r="E33" s="1536">
        <f>I_3!G33</f>
        <v>0</v>
      </c>
      <c r="F33" s="68"/>
      <c r="G33" s="68"/>
      <c r="H33" s="68"/>
      <c r="I33" s="1535">
        <f>I_3!I33</f>
        <v>0</v>
      </c>
    </row>
    <row r="34" spans="1:12" ht="12.2" customHeight="1" x14ac:dyDescent="0.2">
      <c r="A34" s="554">
        <f t="shared" si="0"/>
        <v>32</v>
      </c>
      <c r="B34" s="1839"/>
      <c r="C34" s="646" t="s">
        <v>39</v>
      </c>
      <c r="D34" s="645">
        <v>2809</v>
      </c>
      <c r="E34" s="1536">
        <f>I_3!G34</f>
        <v>0</v>
      </c>
      <c r="F34" s="68"/>
      <c r="G34" s="68"/>
      <c r="H34" s="68"/>
      <c r="I34" s="1535">
        <f>I_3!I34</f>
        <v>0</v>
      </c>
    </row>
    <row r="35" spans="1:12" ht="12.2" customHeight="1" x14ac:dyDescent="0.2">
      <c r="A35" s="554">
        <f>A34+1</f>
        <v>33</v>
      </c>
      <c r="B35" s="1839"/>
      <c r="C35" s="644" t="s">
        <v>486</v>
      </c>
      <c r="D35" s="645">
        <v>3029</v>
      </c>
      <c r="E35" s="1536">
        <f>I_3!G35</f>
        <v>0</v>
      </c>
      <c r="F35" s="71"/>
      <c r="G35" s="71"/>
      <c r="H35" s="71"/>
      <c r="I35" s="1535">
        <f>I_3!I35</f>
        <v>0</v>
      </c>
    </row>
    <row r="36" spans="1:12" ht="12.2" customHeight="1" x14ac:dyDescent="0.2">
      <c r="A36" s="554">
        <f>A35+1</f>
        <v>34</v>
      </c>
      <c r="B36" s="1839"/>
      <c r="C36" s="644" t="s">
        <v>526</v>
      </c>
      <c r="D36" s="645">
        <v>3039</v>
      </c>
      <c r="E36" s="1536">
        <f>I_3!G36</f>
        <v>0</v>
      </c>
      <c r="F36" s="539"/>
      <c r="G36" s="539"/>
      <c r="H36" s="539"/>
      <c r="I36" s="1535">
        <f>I_3!I36</f>
        <v>0</v>
      </c>
    </row>
    <row r="37" spans="1:12" ht="12.2" customHeight="1" x14ac:dyDescent="0.2">
      <c r="A37" s="554">
        <f>A36+1</f>
        <v>35</v>
      </c>
      <c r="B37" s="1839"/>
      <c r="C37" s="654" t="s">
        <v>95</v>
      </c>
      <c r="D37" s="645">
        <v>2897</v>
      </c>
      <c r="E37" s="1536">
        <f>I_3!G37</f>
        <v>0</v>
      </c>
      <c r="F37" s="68"/>
      <c r="G37" s="68"/>
      <c r="H37" s="68"/>
      <c r="I37" s="1535">
        <f>I_3!I37</f>
        <v>0</v>
      </c>
    </row>
    <row r="38" spans="1:12" ht="12.2" customHeight="1" x14ac:dyDescent="0.2">
      <c r="A38" s="556">
        <f t="shared" si="0"/>
        <v>36</v>
      </c>
      <c r="B38" s="1839"/>
      <c r="C38" s="655" t="s">
        <v>40</v>
      </c>
      <c r="D38" s="649" t="s">
        <v>274</v>
      </c>
      <c r="E38" s="1536">
        <f>I_3!G38</f>
        <v>0</v>
      </c>
      <c r="F38" s="69"/>
      <c r="G38" s="69"/>
      <c r="H38" s="69"/>
      <c r="I38" s="1535">
        <f>I_3!I38</f>
        <v>0</v>
      </c>
    </row>
    <row r="39" spans="1:12" s="19" customFormat="1" ht="12.2" customHeight="1" x14ac:dyDescent="0.2">
      <c r="A39" s="555">
        <f t="shared" si="0"/>
        <v>37</v>
      </c>
      <c r="B39" s="564" t="s">
        <v>96</v>
      </c>
      <c r="C39" s="157"/>
      <c r="D39" s="155"/>
      <c r="E39" s="168">
        <f>E26+E32+E34+E37</f>
        <v>0</v>
      </c>
      <c r="F39" s="144">
        <f>F26+F32+F34+F37</f>
        <v>0</v>
      </c>
      <c r="G39" s="146">
        <f>G26+G32+G34+G37</f>
        <v>0</v>
      </c>
      <c r="H39" s="146">
        <f>H26+H32+H34+H37</f>
        <v>0</v>
      </c>
      <c r="I39" s="567">
        <f>I26+I32+I34+I37</f>
        <v>0</v>
      </c>
      <c r="J39" s="18"/>
    </row>
    <row r="40" spans="1:12" s="19" customFormat="1" ht="12.2" customHeight="1" x14ac:dyDescent="0.2">
      <c r="A40" s="555">
        <f t="shared" si="0"/>
        <v>38</v>
      </c>
      <c r="B40" s="565" t="s">
        <v>136</v>
      </c>
      <c r="C40" s="158"/>
      <c r="D40" s="155">
        <v>2899</v>
      </c>
      <c r="E40" s="168">
        <f>E25+E39</f>
        <v>0</v>
      </c>
      <c r="F40" s="144">
        <f>F25+F39</f>
        <v>0</v>
      </c>
      <c r="G40" s="146">
        <f>G25+G39</f>
        <v>0</v>
      </c>
      <c r="H40" s="146">
        <f>H25+H39</f>
        <v>0</v>
      </c>
      <c r="I40" s="567">
        <f>I25+I39</f>
        <v>0</v>
      </c>
      <c r="J40" s="18"/>
    </row>
    <row r="41" spans="1:12" ht="12.2" customHeight="1" x14ac:dyDescent="0.2">
      <c r="A41" s="553">
        <f t="shared" si="0"/>
        <v>39</v>
      </c>
      <c r="B41" s="1835" t="s">
        <v>489</v>
      </c>
      <c r="C41" s="1055" t="s">
        <v>648</v>
      </c>
      <c r="D41" s="643">
        <v>2918</v>
      </c>
      <c r="E41" s="1536">
        <f>I_3!G41</f>
        <v>0</v>
      </c>
      <c r="F41" s="70"/>
      <c r="G41" s="70"/>
      <c r="H41" s="70"/>
      <c r="I41" s="1535">
        <f>I_3!I41</f>
        <v>0</v>
      </c>
    </row>
    <row r="42" spans="1:12" ht="12.2" customHeight="1" x14ac:dyDescent="0.2">
      <c r="A42" s="554">
        <f t="shared" si="0"/>
        <v>40</v>
      </c>
      <c r="B42" s="1836"/>
      <c r="C42" s="656" t="s">
        <v>553</v>
      </c>
      <c r="D42" s="657">
        <v>2914</v>
      </c>
      <c r="E42" s="1536">
        <f>I_3!G42</f>
        <v>0</v>
      </c>
      <c r="F42" s="538"/>
      <c r="G42" s="538"/>
      <c r="H42" s="538"/>
      <c r="I42" s="1535">
        <f>I_3!I42</f>
        <v>0</v>
      </c>
    </row>
    <row r="43" spans="1:12" ht="12.2" customHeight="1" x14ac:dyDescent="0.2">
      <c r="A43" s="554">
        <f t="shared" si="0"/>
        <v>41</v>
      </c>
      <c r="B43" s="1836"/>
      <c r="C43" s="128" t="s">
        <v>690</v>
      </c>
      <c r="D43" s="155">
        <v>2919</v>
      </c>
      <c r="E43" s="168">
        <f t="shared" ref="E43:F43" si="3">E40+E41</f>
        <v>0</v>
      </c>
      <c r="F43" s="144">
        <f t="shared" si="3"/>
        <v>0</v>
      </c>
      <c r="G43" s="146">
        <f>G40+G41</f>
        <v>0</v>
      </c>
      <c r="H43" s="146">
        <f>H40+H41</f>
        <v>0</v>
      </c>
      <c r="I43" s="567">
        <f>I40+I41</f>
        <v>0</v>
      </c>
    </row>
    <row r="44" spans="1:12" ht="12.2" customHeight="1" x14ac:dyDescent="0.2">
      <c r="A44" s="554">
        <f t="shared" si="0"/>
        <v>42</v>
      </c>
      <c r="B44" s="1836"/>
      <c r="C44" s="1056" t="s">
        <v>647</v>
      </c>
      <c r="D44" s="643">
        <v>2929</v>
      </c>
      <c r="E44" s="1536">
        <f>I_3!G44</f>
        <v>0</v>
      </c>
      <c r="F44" s="70"/>
      <c r="G44" s="70"/>
      <c r="H44" s="70"/>
      <c r="I44" s="1535">
        <f>I_3!I44</f>
        <v>0</v>
      </c>
    </row>
    <row r="45" spans="1:12" ht="12.2" customHeight="1" x14ac:dyDescent="0.2">
      <c r="A45" s="556">
        <f t="shared" si="0"/>
        <v>43</v>
      </c>
      <c r="B45" s="1837"/>
      <c r="C45" s="648" t="s">
        <v>157</v>
      </c>
      <c r="D45" s="649" t="s">
        <v>158</v>
      </c>
      <c r="E45" s="1536">
        <f>I_3!G45</f>
        <v>0</v>
      </c>
      <c r="F45" s="69"/>
      <c r="G45" s="69"/>
      <c r="H45" s="69"/>
      <c r="I45" s="1535">
        <f>I_3!I45</f>
        <v>0</v>
      </c>
    </row>
    <row r="46" spans="1:12" s="19" customFormat="1" ht="12.2" customHeight="1" x14ac:dyDescent="0.2">
      <c r="A46" s="555">
        <f>A45+1</f>
        <v>44</v>
      </c>
      <c r="B46" s="566" t="s">
        <v>137</v>
      </c>
      <c r="C46" s="156"/>
      <c r="D46" s="155">
        <v>2959</v>
      </c>
      <c r="E46" s="168">
        <f t="shared" ref="E46:F46" si="4">E43+E44+E45</f>
        <v>0</v>
      </c>
      <c r="F46" s="144">
        <f t="shared" si="4"/>
        <v>0</v>
      </c>
      <c r="G46" s="146">
        <f>G43+G44+G45</f>
        <v>0</v>
      </c>
      <c r="H46" s="146">
        <f>H43+H44+H45</f>
        <v>0</v>
      </c>
      <c r="I46" s="567">
        <f>I43+I44+I45</f>
        <v>0</v>
      </c>
      <c r="J46" s="18"/>
      <c r="K46" s="18"/>
      <c r="L46" s="18"/>
    </row>
    <row r="47" spans="1:12" s="19" customFormat="1" ht="12.2" customHeight="1" x14ac:dyDescent="0.2">
      <c r="A47" s="557">
        <f>A46+1</f>
        <v>45</v>
      </c>
      <c r="B47" s="1829" t="s">
        <v>507</v>
      </c>
      <c r="C47" s="544" t="s">
        <v>499</v>
      </c>
      <c r="D47" s="545"/>
      <c r="E47" s="1466">
        <f>E76</f>
        <v>0</v>
      </c>
      <c r="F47" s="134">
        <f t="shared" ref="F47:H47" si="5">F76</f>
        <v>0</v>
      </c>
      <c r="G47" s="546">
        <f t="shared" ref="G47" si="6">G76</f>
        <v>0</v>
      </c>
      <c r="H47" s="546">
        <f t="shared" si="5"/>
        <v>0</v>
      </c>
      <c r="I47" s="568">
        <f>I76</f>
        <v>0</v>
      </c>
      <c r="J47" s="18"/>
    </row>
    <row r="48" spans="1:12" s="19" customFormat="1" ht="12.2" customHeight="1" x14ac:dyDescent="0.2">
      <c r="A48" s="553">
        <f>A47+1</f>
        <v>46</v>
      </c>
      <c r="B48" s="1830"/>
      <c r="C48" s="540" t="s">
        <v>320</v>
      </c>
      <c r="D48" s="541"/>
      <c r="E48" s="1467">
        <f>E81</f>
        <v>0</v>
      </c>
      <c r="F48" s="542">
        <f t="shared" ref="F48:H48" si="7">F81</f>
        <v>0</v>
      </c>
      <c r="G48" s="542">
        <f t="shared" ref="G48" si="8">G81</f>
        <v>0</v>
      </c>
      <c r="H48" s="542">
        <f t="shared" si="7"/>
        <v>0</v>
      </c>
      <c r="I48" s="569">
        <f>I81</f>
        <v>0</v>
      </c>
      <c r="J48" s="18"/>
      <c r="K48" s="20"/>
    </row>
    <row r="49" spans="1:11" ht="12.2" customHeight="1" x14ac:dyDescent="0.2">
      <c r="A49" s="554">
        <f>A48+1</f>
        <v>47</v>
      </c>
      <c r="B49" s="1830"/>
      <c r="C49" s="547" t="s">
        <v>299</v>
      </c>
      <c r="D49" s="548"/>
      <c r="E49" s="1468">
        <f>I_5b!L38</f>
        <v>0</v>
      </c>
      <c r="F49" s="1476"/>
      <c r="G49" s="1477"/>
      <c r="H49" s="1477"/>
      <c r="I49" s="570">
        <f>I_5b!O38</f>
        <v>0</v>
      </c>
      <c r="K49" s="20"/>
    </row>
    <row r="50" spans="1:11" ht="12.2" customHeight="1" x14ac:dyDescent="0.2">
      <c r="A50" s="554">
        <f>A49+1</f>
        <v>48</v>
      </c>
      <c r="B50" s="1830"/>
      <c r="C50" s="132" t="s">
        <v>232</v>
      </c>
      <c r="D50" s="133"/>
      <c r="E50" s="1466">
        <f>IF(E17=0,,((-E42+E49)*100/(E48-E42-E34)))</f>
        <v>0</v>
      </c>
      <c r="F50" s="134">
        <f>IF(F17=0,,((-F42+F49)*100/(F48-F42-F34)))</f>
        <v>0</v>
      </c>
      <c r="G50" s="134">
        <f>IF(G17=0,,((-G42+G49)*100/(G48-G42-G34)))</f>
        <v>0</v>
      </c>
      <c r="H50" s="134">
        <f>IF(H17=0,,((-H42+H49)*100/(H48-H42-H34)))</f>
        <v>0</v>
      </c>
      <c r="I50" s="568">
        <f>IF(I17=0,,((-I42+I49)*100/(I48-I42-I34)))</f>
        <v>0</v>
      </c>
    </row>
    <row r="51" spans="1:11" ht="12.2" customHeight="1" x14ac:dyDescent="0.2">
      <c r="A51" s="554">
        <f t="shared" si="0"/>
        <v>49</v>
      </c>
      <c r="B51" s="1830"/>
      <c r="C51" s="136" t="s">
        <v>233</v>
      </c>
      <c r="D51" s="137"/>
      <c r="E51" s="1469">
        <f>IF(E17=0,,((-E42+E49)*100/(E48-E42)))</f>
        <v>0</v>
      </c>
      <c r="F51" s="138">
        <f>IF(F17=0,,((-F42+F49)*100/(F48-F42)))</f>
        <v>0</v>
      </c>
      <c r="G51" s="138">
        <f>IF(G17=0,,((-G42+G49)*100/(G48-G42)))</f>
        <v>0</v>
      </c>
      <c r="H51" s="138">
        <f>IF(H17=0,,((-H42+H49)*100/(H48-H42)))</f>
        <v>0</v>
      </c>
      <c r="I51" s="571">
        <f>IF(I17=0,,((-I42+I49)*100/(I48-I42)))</f>
        <v>0</v>
      </c>
    </row>
    <row r="52" spans="1:11" ht="12.2" customHeight="1" x14ac:dyDescent="0.2">
      <c r="A52" s="554">
        <f t="shared" si="0"/>
        <v>50</v>
      </c>
      <c r="B52" s="1830"/>
      <c r="C52" s="140" t="s">
        <v>235</v>
      </c>
      <c r="D52" s="141"/>
      <c r="E52" s="1470">
        <f>E46-E34-E18-E19</f>
        <v>0</v>
      </c>
      <c r="F52" s="142">
        <f t="shared" ref="F52:I52" si="9">F46-F34-F18-F19</f>
        <v>0</v>
      </c>
      <c r="G52" s="142">
        <f t="shared" ref="G52" si="10">G46-G34-G18-G19</f>
        <v>0</v>
      </c>
      <c r="H52" s="142">
        <f t="shared" si="9"/>
        <v>0</v>
      </c>
      <c r="I52" s="1102">
        <f t="shared" si="9"/>
        <v>0</v>
      </c>
    </row>
    <row r="53" spans="1:11" ht="12.2" customHeight="1" x14ac:dyDescent="0.2">
      <c r="A53" s="554">
        <f t="shared" si="0"/>
        <v>51</v>
      </c>
      <c r="B53" s="1830"/>
      <c r="C53" s="136" t="s">
        <v>234</v>
      </c>
      <c r="D53" s="137"/>
      <c r="E53" s="1469">
        <f>E46-E34-E49-E79+E80+E77-E78</f>
        <v>0</v>
      </c>
      <c r="F53" s="138">
        <f t="shared" ref="F53:I53" si="11">F46-F34-F49-F79+F80+F77-F78</f>
        <v>0</v>
      </c>
      <c r="G53" s="138">
        <f t="shared" ref="G53" si="12">G46-G34-G49-G79+G80+G77-G78</f>
        <v>0</v>
      </c>
      <c r="H53" s="138">
        <f t="shared" si="11"/>
        <v>0</v>
      </c>
      <c r="I53" s="571">
        <f t="shared" si="11"/>
        <v>0</v>
      </c>
    </row>
    <row r="54" spans="1:11" ht="12.2" customHeight="1" thickBot="1" x14ac:dyDescent="0.25">
      <c r="A54" s="558">
        <f t="shared" si="0"/>
        <v>52</v>
      </c>
      <c r="B54" s="1831"/>
      <c r="C54" s="149" t="s">
        <v>184</v>
      </c>
      <c r="D54" s="150"/>
      <c r="E54" s="1471">
        <f>I_3!G54</f>
        <v>0</v>
      </c>
      <c r="F54" s="767"/>
      <c r="G54" s="151"/>
      <c r="H54" s="151"/>
      <c r="I54" s="572">
        <f>I_3!I54</f>
        <v>0</v>
      </c>
    </row>
    <row r="55" spans="1:11" ht="12.2" customHeight="1" x14ac:dyDescent="0.2">
      <c r="A55" s="559">
        <f>A54+1</f>
        <v>53</v>
      </c>
      <c r="B55" s="1832" t="s">
        <v>275</v>
      </c>
      <c r="C55" s="658" t="s">
        <v>42</v>
      </c>
      <c r="D55" s="659" t="s">
        <v>99</v>
      </c>
      <c r="E55" s="1536">
        <f>I_3!G55</f>
        <v>0</v>
      </c>
      <c r="F55" s="74"/>
      <c r="G55" s="74"/>
      <c r="H55" s="74"/>
      <c r="I55" s="1535">
        <f>I_3!I55</f>
        <v>0</v>
      </c>
    </row>
    <row r="56" spans="1:11" ht="12.2" customHeight="1" x14ac:dyDescent="0.2">
      <c r="A56" s="560">
        <f t="shared" si="0"/>
        <v>54</v>
      </c>
      <c r="B56" s="1833"/>
      <c r="C56" s="660" t="s">
        <v>253</v>
      </c>
      <c r="D56" s="661" t="s">
        <v>689</v>
      </c>
      <c r="E56" s="1536">
        <f>I_3!G56</f>
        <v>0</v>
      </c>
      <c r="F56" s="67"/>
      <c r="G56" s="67"/>
      <c r="H56" s="67"/>
      <c r="I56" s="1535">
        <f>I_3!I56</f>
        <v>0</v>
      </c>
    </row>
    <row r="57" spans="1:11" ht="12.2" customHeight="1" x14ac:dyDescent="0.2">
      <c r="A57" s="560">
        <f t="shared" si="0"/>
        <v>55</v>
      </c>
      <c r="B57" s="1833"/>
      <c r="C57" s="660" t="s">
        <v>43</v>
      </c>
      <c r="D57" s="661" t="s">
        <v>138</v>
      </c>
      <c r="E57" s="1536">
        <f>I_3!G57</f>
        <v>0</v>
      </c>
      <c r="F57" s="67"/>
      <c r="G57" s="67"/>
      <c r="H57" s="67"/>
      <c r="I57" s="1535">
        <f>I_3!I57</f>
        <v>0</v>
      </c>
    </row>
    <row r="58" spans="1:11" ht="12.2" customHeight="1" x14ac:dyDescent="0.2">
      <c r="A58" s="560">
        <f t="shared" si="0"/>
        <v>56</v>
      </c>
      <c r="B58" s="1833"/>
      <c r="C58" s="660" t="s">
        <v>321</v>
      </c>
      <c r="D58" s="661"/>
      <c r="E58" s="1472">
        <f t="shared" ref="E58:F58" si="13">IF(E56+(50%*E57)&gt;0,(E56+(50%*E57))/E55,0)</f>
        <v>0</v>
      </c>
      <c r="F58" s="1464">
        <f t="shared" si="13"/>
        <v>0</v>
      </c>
      <c r="G58" s="1460">
        <f>IF(G56+(50%*G57)&gt;0,(G56+(50%*G57))/G55,0)</f>
        <v>0</v>
      </c>
      <c r="H58" s="1318">
        <f>IF(H56+(50%*H57)&gt;0,(H56+(50%*H57))/H55,0)</f>
        <v>0</v>
      </c>
      <c r="I58" s="769">
        <f>IF(I56+(50%*I57)&gt;0,(I56+(50%*I57))/I55,0)</f>
        <v>0</v>
      </c>
    </row>
    <row r="59" spans="1:11" ht="12.2" customHeight="1" x14ac:dyDescent="0.2">
      <c r="A59" s="560">
        <f t="shared" si="0"/>
        <v>57</v>
      </c>
      <c r="B59" s="1833"/>
      <c r="C59" s="660" t="s">
        <v>44</v>
      </c>
      <c r="D59" s="661" t="s">
        <v>139</v>
      </c>
      <c r="E59" s="1536">
        <f>I_3!G59</f>
        <v>0</v>
      </c>
      <c r="F59" s="67"/>
      <c r="G59" s="67"/>
      <c r="H59" s="67"/>
      <c r="I59" s="1535">
        <f>I_3!I59</f>
        <v>0</v>
      </c>
    </row>
    <row r="60" spans="1:11" ht="12.2" customHeight="1" x14ac:dyDescent="0.2">
      <c r="A60" s="560">
        <f t="shared" si="0"/>
        <v>58</v>
      </c>
      <c r="B60" s="1833"/>
      <c r="C60" s="660" t="s">
        <v>45</v>
      </c>
      <c r="D60" s="661" t="s">
        <v>140</v>
      </c>
      <c r="E60" s="1536">
        <f>I_3!G60</f>
        <v>0</v>
      </c>
      <c r="F60" s="67"/>
      <c r="G60" s="67"/>
      <c r="H60" s="67"/>
      <c r="I60" s="1535">
        <f>I_3!I60</f>
        <v>0</v>
      </c>
    </row>
    <row r="61" spans="1:11" ht="12.2" customHeight="1" thickBot="1" x14ac:dyDescent="0.25">
      <c r="A61" s="561">
        <f t="shared" si="0"/>
        <v>59</v>
      </c>
      <c r="B61" s="1834"/>
      <c r="C61" s="662" t="s">
        <v>149</v>
      </c>
      <c r="D61" s="663" t="s">
        <v>100</v>
      </c>
      <c r="E61" s="1538">
        <f>I_3!G61</f>
        <v>0</v>
      </c>
      <c r="F61" s="72"/>
      <c r="G61" s="72"/>
      <c r="H61" s="72"/>
      <c r="I61" s="1537">
        <f>I_3!I61</f>
        <v>0</v>
      </c>
    </row>
    <row r="62" spans="1:11" ht="12.75" customHeight="1" x14ac:dyDescent="0.2">
      <c r="A62" s="66"/>
      <c r="B62" s="21"/>
      <c r="C62" s="21"/>
      <c r="D62" s="21"/>
      <c r="E62" s="22"/>
      <c r="F62" s="22"/>
      <c r="G62" s="22"/>
      <c r="H62" s="22"/>
      <c r="I62" s="22"/>
    </row>
    <row r="63" spans="1:11" ht="12.75" customHeight="1" thickBot="1" x14ac:dyDescent="0.25">
      <c r="A63" s="21"/>
      <c r="B63" s="21"/>
      <c r="C63" s="21"/>
      <c r="D63" s="21"/>
      <c r="E63" s="22"/>
      <c r="F63" s="22"/>
      <c r="G63" s="22"/>
      <c r="H63" s="22"/>
      <c r="I63" s="22"/>
    </row>
    <row r="64" spans="1:11" ht="12.75" customHeight="1" x14ac:dyDescent="0.2">
      <c r="A64" s="704" t="str">
        <f>A1</f>
        <v xml:space="preserve">INVESTITIONSKONZEPT (IK) / GESCHÄFTSPLAN (GPL) SACHSEN-ANHALT   -    </v>
      </c>
      <c r="B64" s="116"/>
      <c r="C64" s="117"/>
      <c r="D64" s="117"/>
      <c r="E64" s="117"/>
      <c r="F64" s="117"/>
      <c r="G64" s="117"/>
      <c r="H64" s="117"/>
      <c r="I64" s="1475" t="s">
        <v>681</v>
      </c>
    </row>
    <row r="65" spans="1:9" ht="12.75" customHeight="1" thickBot="1" x14ac:dyDescent="0.25">
      <c r="A65" s="705" t="s">
        <v>684</v>
      </c>
      <c r="B65" s="119"/>
      <c r="C65" s="120"/>
      <c r="D65" s="120"/>
      <c r="E65" s="120"/>
      <c r="F65" s="120"/>
      <c r="G65" s="120"/>
      <c r="H65" s="120"/>
      <c r="I65" s="770"/>
    </row>
    <row r="66" spans="1:9" ht="12.75" customHeight="1" x14ac:dyDescent="0.2">
      <c r="A66" s="121">
        <v>1</v>
      </c>
      <c r="B66" s="122"/>
      <c r="C66" s="162"/>
      <c r="D66" s="163" t="s">
        <v>55</v>
      </c>
      <c r="E66" s="164">
        <f>E3</f>
        <v>0</v>
      </c>
      <c r="F66" s="164">
        <f>F3</f>
        <v>0</v>
      </c>
      <c r="G66" s="164">
        <f t="shared" ref="G66:H66" si="14">G3</f>
        <v>0</v>
      </c>
      <c r="H66" s="164">
        <f t="shared" si="14"/>
        <v>0</v>
      </c>
      <c r="I66" s="537">
        <f>I3</f>
        <v>0</v>
      </c>
    </row>
    <row r="67" spans="1:9" ht="12.75" customHeight="1" x14ac:dyDescent="0.2">
      <c r="A67" s="126">
        <v>2</v>
      </c>
      <c r="B67" s="129" t="s">
        <v>137</v>
      </c>
      <c r="C67" s="154"/>
      <c r="D67" s="155">
        <v>2959</v>
      </c>
      <c r="E67" s="145">
        <f>E46</f>
        <v>0</v>
      </c>
      <c r="F67" s="145">
        <f>F46</f>
        <v>0</v>
      </c>
      <c r="G67" s="145">
        <f>G46</f>
        <v>0</v>
      </c>
      <c r="H67" s="145">
        <f>H46</f>
        <v>0</v>
      </c>
      <c r="I67" s="148">
        <f>I46</f>
        <v>0</v>
      </c>
    </row>
    <row r="68" spans="1:9" ht="12.75" customHeight="1" x14ac:dyDescent="0.2">
      <c r="A68" s="124">
        <f>A67+1</f>
        <v>3</v>
      </c>
      <c r="B68" s="1826" t="s">
        <v>626</v>
      </c>
      <c r="C68" s="660" t="s">
        <v>490</v>
      </c>
      <c r="D68" s="661">
        <v>2497</v>
      </c>
      <c r="E68" s="1536">
        <f>I_3!G69</f>
        <v>0</v>
      </c>
      <c r="F68" s="67"/>
      <c r="G68" s="67"/>
      <c r="H68" s="67"/>
      <c r="I68" s="1535">
        <f>I_3!I69</f>
        <v>0</v>
      </c>
    </row>
    <row r="69" spans="1:9" ht="12.75" customHeight="1" x14ac:dyDescent="0.2">
      <c r="A69" s="124">
        <f>A68+1</f>
        <v>4</v>
      </c>
      <c r="B69" s="1827"/>
      <c r="C69" s="660" t="s">
        <v>491</v>
      </c>
      <c r="D69" s="661">
        <v>2896</v>
      </c>
      <c r="E69" s="1536">
        <f>I_3!G70</f>
        <v>0</v>
      </c>
      <c r="F69" s="67"/>
      <c r="G69" s="67"/>
      <c r="H69" s="67"/>
      <c r="I69" s="1535">
        <f>I_3!I70</f>
        <v>0</v>
      </c>
    </row>
    <row r="70" spans="1:9" ht="12.75" customHeight="1" x14ac:dyDescent="0.2">
      <c r="A70" s="124">
        <f>A69+1</f>
        <v>5</v>
      </c>
      <c r="B70" s="1827"/>
      <c r="C70" s="660" t="s">
        <v>492</v>
      </c>
      <c r="D70" s="661">
        <v>2920</v>
      </c>
      <c r="E70" s="1536">
        <f>I_3!G71</f>
        <v>0</v>
      </c>
      <c r="F70" s="67"/>
      <c r="G70" s="67"/>
      <c r="H70" s="67"/>
      <c r="I70" s="1535">
        <f>I_3!I71</f>
        <v>0</v>
      </c>
    </row>
    <row r="71" spans="1:9" ht="12.75" customHeight="1" x14ac:dyDescent="0.2">
      <c r="A71" s="124">
        <f t="shared" ref="A71:A80" si="15">A70+1</f>
        <v>6</v>
      </c>
      <c r="B71" s="1827"/>
      <c r="C71" s="660" t="s">
        <v>493</v>
      </c>
      <c r="D71" s="661">
        <v>2924</v>
      </c>
      <c r="E71" s="1536">
        <f>I_3!G72</f>
        <v>0</v>
      </c>
      <c r="F71" s="67"/>
      <c r="G71" s="67"/>
      <c r="H71" s="67"/>
      <c r="I71" s="1535">
        <f>I_3!I72</f>
        <v>0</v>
      </c>
    </row>
    <row r="72" spans="1:9" ht="12.75" customHeight="1" x14ac:dyDescent="0.2">
      <c r="A72" s="124">
        <f t="shared" si="15"/>
        <v>7</v>
      </c>
      <c r="B72" s="1827"/>
      <c r="C72" s="660" t="s">
        <v>494</v>
      </c>
      <c r="D72" s="661" t="s">
        <v>495</v>
      </c>
      <c r="E72" s="1536">
        <f>I_3!G73</f>
        <v>0</v>
      </c>
      <c r="F72" s="67">
        <v>0</v>
      </c>
      <c r="G72" s="67">
        <v>0</v>
      </c>
      <c r="H72" s="67">
        <v>0</v>
      </c>
      <c r="I72" s="1535">
        <f>I_3!I73</f>
        <v>0</v>
      </c>
    </row>
    <row r="73" spans="1:9" ht="12.75" customHeight="1" x14ac:dyDescent="0.2">
      <c r="A73" s="124">
        <f t="shared" si="15"/>
        <v>8</v>
      </c>
      <c r="B73" s="1827"/>
      <c r="C73" s="660" t="s">
        <v>496</v>
      </c>
      <c r="D73" s="661">
        <v>2452</v>
      </c>
      <c r="E73" s="1536">
        <f>I_3!G74</f>
        <v>0</v>
      </c>
      <c r="F73" s="67">
        <v>0</v>
      </c>
      <c r="G73" s="67">
        <v>0</v>
      </c>
      <c r="H73" s="67">
        <v>0</v>
      </c>
      <c r="I73" s="1535">
        <f>I_3!I74</f>
        <v>0</v>
      </c>
    </row>
    <row r="74" spans="1:9" ht="12.75" customHeight="1" x14ac:dyDescent="0.2">
      <c r="A74" s="124">
        <f t="shared" si="15"/>
        <v>9</v>
      </c>
      <c r="B74" s="1827"/>
      <c r="C74" s="660" t="s">
        <v>497</v>
      </c>
      <c r="D74" s="661">
        <v>2861</v>
      </c>
      <c r="E74" s="1536">
        <f>I_3!G75</f>
        <v>0</v>
      </c>
      <c r="F74" s="67">
        <v>0</v>
      </c>
      <c r="G74" s="67">
        <v>0</v>
      </c>
      <c r="H74" s="67">
        <v>0</v>
      </c>
      <c r="I74" s="1535">
        <f>I_3!I75</f>
        <v>0</v>
      </c>
    </row>
    <row r="75" spans="1:9" ht="12.75" customHeight="1" x14ac:dyDescent="0.2">
      <c r="A75" s="124">
        <f t="shared" si="15"/>
        <v>10</v>
      </c>
      <c r="B75" s="1827"/>
      <c r="C75" s="660" t="s">
        <v>688</v>
      </c>
      <c r="D75" s="661" t="s">
        <v>498</v>
      </c>
      <c r="E75" s="1536">
        <f>I_3!G76</f>
        <v>0</v>
      </c>
      <c r="F75" s="67">
        <v>0</v>
      </c>
      <c r="G75" s="67">
        <v>0</v>
      </c>
      <c r="H75" s="67">
        <v>0</v>
      </c>
      <c r="I75" s="1535">
        <f>I_3!I76</f>
        <v>0</v>
      </c>
    </row>
    <row r="76" spans="1:9" ht="12.75" customHeight="1" x14ac:dyDescent="0.2">
      <c r="A76" s="124">
        <f t="shared" si="15"/>
        <v>11</v>
      </c>
      <c r="B76" s="1827"/>
      <c r="C76" s="128" t="s">
        <v>499</v>
      </c>
      <c r="D76" s="155"/>
      <c r="E76" s="145">
        <f t="shared" ref="E76:I76" si="16">E67-E68+E69-E70+E71-E72-E73+E74-E75</f>
        <v>0</v>
      </c>
      <c r="F76" s="145">
        <f t="shared" si="16"/>
        <v>0</v>
      </c>
      <c r="G76" s="145">
        <f t="shared" ref="G76" si="17">G67-G68+G69-G70+G71-G72-G73+G74-G75</f>
        <v>0</v>
      </c>
      <c r="H76" s="145">
        <f t="shared" si="16"/>
        <v>0</v>
      </c>
      <c r="I76" s="148">
        <f t="shared" si="16"/>
        <v>0</v>
      </c>
    </row>
    <row r="77" spans="1:9" ht="12.75" customHeight="1" x14ac:dyDescent="0.2">
      <c r="A77" s="124">
        <f t="shared" si="15"/>
        <v>12</v>
      </c>
      <c r="B77" s="1827"/>
      <c r="C77" s="660" t="s">
        <v>504</v>
      </c>
      <c r="D77" s="661" t="s">
        <v>503</v>
      </c>
      <c r="E77" s="1536">
        <f>I_3!G78</f>
        <v>0</v>
      </c>
      <c r="F77" s="67"/>
      <c r="G77" s="67"/>
      <c r="H77" s="67"/>
      <c r="I77" s="1535">
        <f>I_3!I78</f>
        <v>0</v>
      </c>
    </row>
    <row r="78" spans="1:9" ht="12.75" customHeight="1" x14ac:dyDescent="0.2">
      <c r="A78" s="124">
        <f t="shared" si="15"/>
        <v>13</v>
      </c>
      <c r="B78" s="1827"/>
      <c r="C78" s="660" t="s">
        <v>500</v>
      </c>
      <c r="D78" s="661">
        <v>1582</v>
      </c>
      <c r="E78" s="1536">
        <f>I_3!G79</f>
        <v>0</v>
      </c>
      <c r="F78" s="67"/>
      <c r="G78" s="67"/>
      <c r="H78" s="67"/>
      <c r="I78" s="1535">
        <f>I_3!I79</f>
        <v>0</v>
      </c>
    </row>
    <row r="79" spans="1:9" ht="12.75" customHeight="1" x14ac:dyDescent="0.2">
      <c r="A79" s="124">
        <f t="shared" si="15"/>
        <v>14</v>
      </c>
      <c r="B79" s="1827"/>
      <c r="C79" s="660" t="s">
        <v>505</v>
      </c>
      <c r="D79" s="661" t="s">
        <v>506</v>
      </c>
      <c r="E79" s="1536">
        <f>I_3!G80</f>
        <v>0</v>
      </c>
      <c r="F79" s="67"/>
      <c r="G79" s="67"/>
      <c r="H79" s="67"/>
      <c r="I79" s="1535">
        <f>I_3!I80</f>
        <v>0</v>
      </c>
    </row>
    <row r="80" spans="1:9" ht="12.75" customHeight="1" x14ac:dyDescent="0.2">
      <c r="A80" s="124">
        <f t="shared" si="15"/>
        <v>15</v>
      </c>
      <c r="B80" s="1827"/>
      <c r="C80" s="660" t="s">
        <v>501</v>
      </c>
      <c r="D80" s="661">
        <v>1576</v>
      </c>
      <c r="E80" s="1536">
        <f>I_3!G81</f>
        <v>0</v>
      </c>
      <c r="F80" s="67"/>
      <c r="G80" s="67"/>
      <c r="H80" s="67"/>
      <c r="I80" s="1535">
        <f>I_3!I81</f>
        <v>0</v>
      </c>
    </row>
    <row r="81" spans="1:9" ht="12.75" customHeight="1" thickBot="1" x14ac:dyDescent="0.25">
      <c r="A81" s="131">
        <f>A80+1</f>
        <v>16</v>
      </c>
      <c r="B81" s="1828"/>
      <c r="C81" s="149" t="s">
        <v>502</v>
      </c>
      <c r="D81" s="150"/>
      <c r="E81" s="1471">
        <f t="shared" ref="E81:I81" si="18">E76+E77-E78-E79+E80</f>
        <v>0</v>
      </c>
      <c r="F81" s="767">
        <f t="shared" si="18"/>
        <v>0</v>
      </c>
      <c r="G81" s="151">
        <f t="shared" ref="G81" si="19">G76+G77-G78-G79+G80</f>
        <v>0</v>
      </c>
      <c r="H81" s="151">
        <f t="shared" si="18"/>
        <v>0</v>
      </c>
      <c r="I81" s="153">
        <f t="shared" si="18"/>
        <v>0</v>
      </c>
    </row>
    <row r="83" spans="1:9" ht="12.75" customHeight="1" x14ac:dyDescent="0.2">
      <c r="C83" s="18" t="s">
        <v>687</v>
      </c>
    </row>
  </sheetData>
  <sheetProtection password="D432" sheet="1" objects="1" scenarios="1" pivotTables="0"/>
  <protectedRanges>
    <protectedRange sqref="F77:H80" name="Bereich11"/>
    <protectedRange sqref="F68:H75" name="Bereich10"/>
    <protectedRange sqref="F59:H61" name="Bereich9"/>
    <protectedRange sqref="F55:H57" name="Bereich8"/>
    <protectedRange sqref="F49:H49" name="Bereich7"/>
    <protectedRange sqref="F44:H45" name="Bereich6"/>
    <protectedRange sqref="F41:H42" name="Bereich5"/>
    <protectedRange sqref="F4" name="Bereich4"/>
    <protectedRange sqref="F26:H38" name="Bereich3"/>
    <protectedRange sqref="F18:H24" name="Bereich2"/>
    <protectedRange sqref="F4:H16" name="Bereich1"/>
  </protectedRanges>
  <mergeCells count="6">
    <mergeCell ref="B68:B81"/>
    <mergeCell ref="B4:B24"/>
    <mergeCell ref="B26:B38"/>
    <mergeCell ref="B41:B45"/>
    <mergeCell ref="B47:B54"/>
    <mergeCell ref="B55:B61"/>
  </mergeCells>
  <pageMargins left="0.59055118110236227" right="0.19685039370078741" top="0.39370078740157483" bottom="0.27559055118110237" header="0.19685039370078741" footer="0.15748031496062992"/>
  <pageSetup paperSize="9" fitToHeight="2" orientation="portrait" r:id="rId1"/>
  <headerFooter alignWithMargins="0">
    <oddFooter>&amp;CInvestitionskonzept_Geschäftsplan_2023 (Stand: 16.05.2023)</oddFooter>
  </headerFooter>
  <rowBreaks count="1" manualBreakCount="1">
    <brk id="62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theme="0" tint="-0.249977111117893"/>
  </sheetPr>
  <dimension ref="A1:I50"/>
  <sheetViews>
    <sheetView showGridLines="0" topLeftCell="A13" zoomScaleNormal="100" zoomScaleSheetLayoutView="100" workbookViewId="0">
      <selection activeCell="A34" sqref="A34"/>
    </sheetView>
  </sheetViews>
  <sheetFormatPr baseColWidth="10" defaultRowHeight="11.25" x14ac:dyDescent="0.2"/>
  <cols>
    <col min="1" max="1" width="5.7109375" style="45" customWidth="1"/>
    <col min="2" max="2" width="20.7109375" style="38" customWidth="1"/>
    <col min="3" max="7" width="11.42578125" style="37"/>
    <col min="8" max="8" width="11.5703125" style="37" customWidth="1"/>
    <col min="9" max="9" width="80.42578125" style="37" customWidth="1"/>
    <col min="10" max="16384" width="11.42578125" style="37"/>
  </cols>
  <sheetData>
    <row r="1" spans="1:8" ht="12.75" customHeight="1" x14ac:dyDescent="0.2">
      <c r="A1" s="78" t="str">
        <f>I_1!A1</f>
        <v xml:space="preserve">INVESTITIONSKONZEPT (IK) / GESCHÄFTSPLAN (GPL) SACHSEN-ANHALT   -    </v>
      </c>
      <c r="B1" s="79"/>
      <c r="C1" s="79"/>
      <c r="D1" s="79"/>
      <c r="E1" s="79"/>
      <c r="F1" s="79"/>
      <c r="G1" s="79"/>
      <c r="H1" s="170"/>
    </row>
    <row r="2" spans="1:8" ht="12" thickBot="1" x14ac:dyDescent="0.25">
      <c r="A2" s="80" t="s">
        <v>570</v>
      </c>
      <c r="B2" s="81"/>
      <c r="C2" s="82"/>
      <c r="D2" s="83"/>
      <c r="E2" s="83"/>
      <c r="F2" s="81"/>
      <c r="G2" s="81"/>
      <c r="H2" s="84"/>
    </row>
    <row r="3" spans="1:8" ht="16.5" customHeight="1" x14ac:dyDescent="0.2">
      <c r="A3" s="1517" t="s">
        <v>324</v>
      </c>
      <c r="B3" s="681"/>
      <c r="C3" s="681"/>
      <c r="D3" s="681"/>
      <c r="E3" s="681"/>
      <c r="F3" s="681"/>
      <c r="G3" s="681"/>
      <c r="H3" s="683"/>
    </row>
    <row r="4" spans="1:8" ht="78" customHeight="1" x14ac:dyDescent="0.2">
      <c r="A4" s="690"/>
      <c r="B4" s="1913" t="s">
        <v>700</v>
      </c>
      <c r="C4" s="1914"/>
      <c r="D4" s="1914"/>
      <c r="E4" s="1914"/>
      <c r="F4" s="1914"/>
      <c r="G4" s="1914"/>
      <c r="H4" s="1915"/>
    </row>
    <row r="5" spans="1:8" ht="16.5" customHeight="1" x14ac:dyDescent="0.2">
      <c r="A5" s="691" t="s">
        <v>188</v>
      </c>
      <c r="B5" s="682"/>
      <c r="C5" s="681"/>
      <c r="D5" s="681"/>
      <c r="E5" s="681"/>
      <c r="F5" s="681"/>
      <c r="G5" s="681"/>
      <c r="H5" s="683"/>
    </row>
    <row r="6" spans="1:8" ht="19.5" customHeight="1" x14ac:dyDescent="0.2">
      <c r="A6" s="690">
        <v>18</v>
      </c>
      <c r="B6" s="1896" t="s">
        <v>702</v>
      </c>
      <c r="C6" s="1897"/>
      <c r="D6" s="1897"/>
      <c r="E6" s="1897"/>
      <c r="F6" s="1897"/>
      <c r="G6" s="1897"/>
      <c r="H6" s="1898"/>
    </row>
    <row r="7" spans="1:8" ht="29.25" customHeight="1" x14ac:dyDescent="0.2">
      <c r="A7" s="690">
        <v>24</v>
      </c>
      <c r="B7" s="1896" t="s">
        <v>558</v>
      </c>
      <c r="C7" s="1897"/>
      <c r="D7" s="1897"/>
      <c r="E7" s="1897"/>
      <c r="F7" s="1897"/>
      <c r="G7" s="1897"/>
      <c r="H7" s="1898"/>
    </row>
    <row r="8" spans="1:8" ht="17.25" customHeight="1" x14ac:dyDescent="0.2">
      <c r="A8" s="690">
        <v>27</v>
      </c>
      <c r="B8" s="1896" t="s">
        <v>649</v>
      </c>
      <c r="C8" s="1922"/>
      <c r="D8" s="1922"/>
      <c r="E8" s="1922"/>
      <c r="F8" s="1922"/>
      <c r="G8" s="1922"/>
      <c r="H8" s="1923"/>
    </row>
    <row r="9" spans="1:8" ht="30.75" customHeight="1" x14ac:dyDescent="0.2">
      <c r="A9" s="690">
        <v>28</v>
      </c>
      <c r="B9" s="1896" t="s">
        <v>699</v>
      </c>
      <c r="C9" s="1922"/>
      <c r="D9" s="1922"/>
      <c r="E9" s="1922"/>
      <c r="F9" s="1922"/>
      <c r="G9" s="1922"/>
      <c r="H9" s="1923"/>
    </row>
    <row r="10" spans="1:8" ht="15.75" customHeight="1" x14ac:dyDescent="0.2">
      <c r="A10" s="690">
        <v>29</v>
      </c>
      <c r="B10" s="677" t="s">
        <v>651</v>
      </c>
      <c r="C10" s="678"/>
      <c r="D10" s="678"/>
      <c r="E10" s="678"/>
      <c r="F10" s="678"/>
      <c r="G10" s="678"/>
      <c r="H10" s="684"/>
    </row>
    <row r="11" spans="1:8" ht="21.75" customHeight="1" x14ac:dyDescent="0.2">
      <c r="A11" s="690" t="s">
        <v>703</v>
      </c>
      <c r="B11" s="1896" t="s">
        <v>718</v>
      </c>
      <c r="C11" s="1897"/>
      <c r="D11" s="1897"/>
      <c r="E11" s="1897"/>
      <c r="F11" s="1897"/>
      <c r="G11" s="1897"/>
      <c r="H11" s="1898"/>
    </row>
    <row r="12" spans="1:8" ht="15.75" customHeight="1" x14ac:dyDescent="0.2">
      <c r="A12" s="1075" t="s">
        <v>658</v>
      </c>
      <c r="B12" s="677" t="s">
        <v>659</v>
      </c>
      <c r="C12" s="678"/>
      <c r="D12" s="678"/>
      <c r="E12" s="678"/>
      <c r="F12" s="678"/>
      <c r="G12" s="678"/>
      <c r="H12" s="684"/>
    </row>
    <row r="13" spans="1:8" s="39" customFormat="1" ht="15" customHeight="1" x14ac:dyDescent="0.2">
      <c r="A13" s="685" t="s">
        <v>231</v>
      </c>
      <c r="B13" s="1905"/>
      <c r="C13" s="1905"/>
      <c r="D13" s="1905"/>
      <c r="E13" s="1905"/>
      <c r="F13" s="1905"/>
      <c r="G13" s="1905"/>
      <c r="H13" s="1906"/>
    </row>
    <row r="14" spans="1:8" s="39" customFormat="1" ht="27" customHeight="1" x14ac:dyDescent="0.2">
      <c r="A14" s="696">
        <v>1</v>
      </c>
      <c r="B14" s="1520" t="s">
        <v>7</v>
      </c>
      <c r="C14" s="1924" t="s">
        <v>709</v>
      </c>
      <c r="D14" s="1924"/>
      <c r="E14" s="1924"/>
      <c r="F14" s="1924"/>
      <c r="G14" s="1924"/>
      <c r="H14" s="1925"/>
    </row>
    <row r="15" spans="1:8" s="39" customFormat="1" ht="27" customHeight="1" x14ac:dyDescent="0.2">
      <c r="A15" s="696" t="s">
        <v>572</v>
      </c>
      <c r="B15" s="1520" t="s">
        <v>571</v>
      </c>
      <c r="C15" s="1908" t="s">
        <v>573</v>
      </c>
      <c r="D15" s="1908"/>
      <c r="E15" s="1908"/>
      <c r="F15" s="1908"/>
      <c r="G15" s="1908"/>
      <c r="H15" s="1909"/>
    </row>
    <row r="16" spans="1:8" s="39" customFormat="1" ht="31.5" customHeight="1" x14ac:dyDescent="0.2">
      <c r="A16" s="697" t="s">
        <v>574</v>
      </c>
      <c r="B16" s="1521" t="s">
        <v>237</v>
      </c>
      <c r="C16" s="1916" t="s">
        <v>154</v>
      </c>
      <c r="D16" s="1917"/>
      <c r="E16" s="1917"/>
      <c r="F16" s="1917"/>
      <c r="G16" s="1917"/>
      <c r="H16" s="1918"/>
    </row>
    <row r="17" spans="1:9" s="39" customFormat="1" ht="27.75" customHeight="1" x14ac:dyDescent="0.2">
      <c r="A17" s="697" t="s">
        <v>575</v>
      </c>
      <c r="B17" s="1521" t="s">
        <v>15</v>
      </c>
      <c r="C17" s="1916" t="s">
        <v>153</v>
      </c>
      <c r="D17" s="1917"/>
      <c r="E17" s="1917"/>
      <c r="F17" s="1917"/>
      <c r="G17" s="1917"/>
      <c r="H17" s="1918"/>
      <c r="I17" s="40"/>
    </row>
    <row r="18" spans="1:9" ht="13.9" customHeight="1" x14ac:dyDescent="0.2">
      <c r="A18" s="699">
        <v>33</v>
      </c>
      <c r="B18" s="1522" t="s">
        <v>238</v>
      </c>
      <c r="C18" s="1919" t="s">
        <v>155</v>
      </c>
      <c r="D18" s="1920"/>
      <c r="E18" s="1920"/>
      <c r="F18" s="1920"/>
      <c r="G18" s="1920"/>
      <c r="H18" s="1921"/>
      <c r="I18" s="41"/>
    </row>
    <row r="19" spans="1:9" ht="36.75" customHeight="1" x14ac:dyDescent="0.2">
      <c r="A19" s="698"/>
      <c r="B19" s="1521" t="s">
        <v>267</v>
      </c>
      <c r="C19" s="1899" t="s">
        <v>705</v>
      </c>
      <c r="D19" s="1900"/>
      <c r="E19" s="1900"/>
      <c r="F19" s="1900"/>
      <c r="G19" s="1900"/>
      <c r="H19" s="1901"/>
    </row>
    <row r="20" spans="1:9" s="39" customFormat="1" ht="17.25" customHeight="1" x14ac:dyDescent="0.2">
      <c r="A20" s="1518" t="s">
        <v>322</v>
      </c>
      <c r="B20" s="1905"/>
      <c r="C20" s="1905"/>
      <c r="D20" s="1905"/>
      <c r="E20" s="1905"/>
      <c r="F20" s="1905"/>
      <c r="G20" s="1905"/>
      <c r="H20" s="1906"/>
    </row>
    <row r="21" spans="1:9" s="39" customFormat="1" ht="33" customHeight="1" x14ac:dyDescent="0.2">
      <c r="A21" s="1519" t="s">
        <v>582</v>
      </c>
      <c r="B21" s="1520" t="s">
        <v>583</v>
      </c>
      <c r="C21" s="1910" t="s">
        <v>712</v>
      </c>
      <c r="D21" s="1911"/>
      <c r="E21" s="1911"/>
      <c r="F21" s="1911"/>
      <c r="G21" s="1911"/>
      <c r="H21" s="1912"/>
    </row>
    <row r="22" spans="1:9" s="39" customFormat="1" ht="21.75" customHeight="1" x14ac:dyDescent="0.2">
      <c r="A22" s="1519" t="s">
        <v>580</v>
      </c>
      <c r="B22" s="1520" t="s">
        <v>581</v>
      </c>
      <c r="C22" s="1907" t="s">
        <v>650</v>
      </c>
      <c r="D22" s="1908"/>
      <c r="E22" s="1908"/>
      <c r="F22" s="1908"/>
      <c r="G22" s="1908"/>
      <c r="H22" s="1909"/>
    </row>
    <row r="23" spans="1:9" s="39" customFormat="1" ht="15" customHeight="1" x14ac:dyDescent="0.2">
      <c r="A23" s="1518" t="s">
        <v>584</v>
      </c>
      <c r="B23" s="1905"/>
      <c r="C23" s="1905"/>
      <c r="D23" s="1905"/>
      <c r="E23" s="1905"/>
      <c r="F23" s="1905"/>
      <c r="G23" s="1905"/>
      <c r="H23" s="1906"/>
    </row>
    <row r="24" spans="1:9" s="39" customFormat="1" ht="21.75" customHeight="1" x14ac:dyDescent="0.2">
      <c r="A24" s="1519">
        <v>1</v>
      </c>
      <c r="B24" s="1520" t="s">
        <v>585</v>
      </c>
      <c r="C24" s="703" t="s">
        <v>586</v>
      </c>
      <c r="D24" s="688"/>
      <c r="E24" s="688"/>
      <c r="F24" s="688"/>
      <c r="G24" s="688"/>
      <c r="H24" s="689"/>
    </row>
    <row r="25" spans="1:9" s="39" customFormat="1" ht="21.75" customHeight="1" x14ac:dyDescent="0.2">
      <c r="A25" s="1519" t="s">
        <v>587</v>
      </c>
      <c r="B25" s="1520" t="s">
        <v>588</v>
      </c>
      <c r="C25" s="703" t="s">
        <v>589</v>
      </c>
      <c r="D25" s="688"/>
      <c r="E25" s="688"/>
      <c r="F25" s="688"/>
      <c r="G25" s="688"/>
      <c r="H25" s="689"/>
    </row>
    <row r="26" spans="1:9" s="39" customFormat="1" ht="18" customHeight="1" x14ac:dyDescent="0.2">
      <c r="A26" s="1518" t="s">
        <v>590</v>
      </c>
      <c r="B26" s="1905"/>
      <c r="C26" s="1905"/>
      <c r="D26" s="1905"/>
      <c r="E26" s="1905"/>
      <c r="F26" s="1905"/>
      <c r="G26" s="1905"/>
      <c r="H26" s="1906"/>
    </row>
    <row r="27" spans="1:9" s="39" customFormat="1" ht="15" customHeight="1" x14ac:dyDescent="0.2">
      <c r="A27" s="696" t="s">
        <v>591</v>
      </c>
      <c r="B27" s="1520" t="s">
        <v>592</v>
      </c>
      <c r="C27" s="1908" t="s">
        <v>704</v>
      </c>
      <c r="D27" s="1908"/>
      <c r="E27" s="1908"/>
      <c r="F27" s="1908"/>
      <c r="G27" s="1908"/>
      <c r="H27" s="1909"/>
    </row>
    <row r="28" spans="1:9" ht="21" customHeight="1" x14ac:dyDescent="0.2">
      <c r="A28" s="1524" t="s">
        <v>577</v>
      </c>
      <c r="B28" s="682"/>
      <c r="C28" s="681"/>
      <c r="D28" s="681"/>
      <c r="E28" s="681"/>
      <c r="F28" s="681"/>
      <c r="G28" s="681"/>
      <c r="H28" s="683"/>
    </row>
    <row r="29" spans="1:9" ht="20.25" customHeight="1" x14ac:dyDescent="0.2">
      <c r="A29" s="687"/>
      <c r="B29" s="1896" t="s">
        <v>578</v>
      </c>
      <c r="C29" s="1897"/>
      <c r="D29" s="1897"/>
      <c r="E29" s="1897"/>
      <c r="F29" s="1897"/>
      <c r="G29" s="1897"/>
      <c r="H29" s="1898"/>
    </row>
    <row r="30" spans="1:9" ht="19.5" customHeight="1" x14ac:dyDescent="0.2">
      <c r="A30" s="1523" t="s">
        <v>579</v>
      </c>
      <c r="B30" s="679"/>
      <c r="C30" s="680"/>
      <c r="D30" s="680"/>
      <c r="E30" s="680"/>
      <c r="F30" s="680"/>
      <c r="G30" s="680"/>
      <c r="H30" s="686"/>
    </row>
    <row r="31" spans="1:9" ht="21" customHeight="1" thickBot="1" x14ac:dyDescent="0.25">
      <c r="A31" s="700"/>
      <c r="B31" s="1902" t="s">
        <v>716</v>
      </c>
      <c r="C31" s="1903"/>
      <c r="D31" s="1903"/>
      <c r="E31" s="1903"/>
      <c r="F31" s="1903"/>
      <c r="G31" s="1903"/>
      <c r="H31" s="1904"/>
    </row>
    <row r="32" spans="1:9" ht="18.75" customHeight="1" x14ac:dyDescent="0.2">
      <c r="A32" s="1523" t="s">
        <v>679</v>
      </c>
      <c r="B32" s="679"/>
      <c r="C32" s="680"/>
      <c r="D32" s="680"/>
      <c r="E32" s="680"/>
      <c r="F32" s="680"/>
      <c r="G32" s="680"/>
      <c r="H32" s="686"/>
    </row>
    <row r="33" spans="1:8" s="42" customFormat="1" ht="22.5" customHeight="1" x14ac:dyDescent="0.2">
      <c r="A33" s="687"/>
      <c r="B33" s="1896" t="s">
        <v>711</v>
      </c>
      <c r="C33" s="1897"/>
      <c r="D33" s="1897"/>
      <c r="E33" s="1897"/>
      <c r="F33" s="1897"/>
      <c r="G33" s="1897"/>
      <c r="H33" s="1898"/>
    </row>
    <row r="34" spans="1:8" s="42" customFormat="1" ht="16.5" customHeight="1" x14ac:dyDescent="0.2">
      <c r="A34" s="1523" t="s">
        <v>732</v>
      </c>
      <c r="B34" s="679"/>
      <c r="C34" s="680"/>
      <c r="D34" s="680"/>
      <c r="E34" s="680"/>
      <c r="F34" s="680"/>
      <c r="G34" s="680"/>
      <c r="H34" s="686"/>
    </row>
    <row r="35" spans="1:8" ht="20.25" customHeight="1" x14ac:dyDescent="0.2">
      <c r="A35" s="687"/>
      <c r="B35" s="1896" t="s">
        <v>711</v>
      </c>
      <c r="C35" s="1897"/>
      <c r="D35" s="1897"/>
      <c r="E35" s="1897"/>
      <c r="F35" s="1897"/>
      <c r="G35" s="1897"/>
      <c r="H35" s="1898"/>
    </row>
    <row r="36" spans="1:8" x14ac:dyDescent="0.2">
      <c r="A36" s="171"/>
      <c r="B36" s="172"/>
      <c r="C36" s="173"/>
      <c r="D36" s="173"/>
      <c r="E36" s="173"/>
      <c r="F36" s="173"/>
      <c r="G36" s="173"/>
      <c r="H36" s="173"/>
    </row>
    <row r="37" spans="1:8" x14ac:dyDescent="0.2">
      <c r="A37" s="171"/>
      <c r="B37" s="172"/>
      <c r="C37" s="173"/>
      <c r="D37" s="173"/>
      <c r="E37" s="173"/>
      <c r="F37" s="173"/>
      <c r="G37" s="173"/>
      <c r="H37" s="173"/>
    </row>
    <row r="38" spans="1:8" x14ac:dyDescent="0.2">
      <c r="A38" s="171"/>
      <c r="B38" s="172"/>
      <c r="C38" s="173"/>
      <c r="D38" s="173"/>
      <c r="E38" s="173"/>
      <c r="F38" s="173"/>
      <c r="G38" s="173"/>
      <c r="H38" s="173"/>
    </row>
    <row r="39" spans="1:8" x14ac:dyDescent="0.2">
      <c r="A39" s="171"/>
      <c r="B39" s="172"/>
      <c r="C39" s="173"/>
      <c r="D39" s="173"/>
      <c r="E39" s="173"/>
      <c r="F39" s="173"/>
      <c r="G39" s="173"/>
      <c r="H39" s="173"/>
    </row>
    <row r="40" spans="1:8" x14ac:dyDescent="0.2">
      <c r="A40" s="171"/>
      <c r="B40" s="172"/>
      <c r="C40" s="173"/>
      <c r="D40" s="173"/>
      <c r="E40" s="173"/>
      <c r="F40" s="173"/>
      <c r="G40" s="173"/>
      <c r="H40" s="173"/>
    </row>
    <row r="41" spans="1:8" x14ac:dyDescent="0.2">
      <c r="A41" s="171"/>
      <c r="B41" s="172"/>
      <c r="C41" s="173"/>
      <c r="D41" s="173"/>
      <c r="E41" s="173"/>
      <c r="F41" s="173"/>
      <c r="G41" s="173"/>
      <c r="H41" s="173"/>
    </row>
    <row r="42" spans="1:8" x14ac:dyDescent="0.2">
      <c r="A42" s="171"/>
      <c r="B42" s="172"/>
      <c r="C42" s="173"/>
      <c r="D42" s="173"/>
      <c r="E42" s="173"/>
      <c r="F42" s="173"/>
      <c r="G42" s="173"/>
      <c r="H42" s="173"/>
    </row>
    <row r="43" spans="1:8" x14ac:dyDescent="0.2">
      <c r="A43" s="171"/>
      <c r="B43" s="172"/>
      <c r="C43" s="173"/>
      <c r="D43" s="173"/>
      <c r="E43" s="173"/>
      <c r="F43" s="173"/>
      <c r="G43" s="173"/>
      <c r="H43" s="173"/>
    </row>
    <row r="44" spans="1:8" x14ac:dyDescent="0.2">
      <c r="A44" s="171"/>
      <c r="B44" s="172"/>
      <c r="C44" s="173"/>
      <c r="D44" s="173"/>
      <c r="E44" s="173"/>
      <c r="F44" s="173"/>
      <c r="G44" s="173"/>
      <c r="H44" s="173"/>
    </row>
    <row r="45" spans="1:8" x14ac:dyDescent="0.2">
      <c r="A45" s="171"/>
      <c r="B45" s="172"/>
      <c r="C45" s="173"/>
      <c r="D45" s="173"/>
      <c r="E45" s="173"/>
      <c r="F45" s="173"/>
      <c r="G45" s="173"/>
      <c r="H45" s="173"/>
    </row>
    <row r="46" spans="1:8" x14ac:dyDescent="0.2">
      <c r="A46" s="171"/>
      <c r="B46" s="172"/>
      <c r="C46" s="173"/>
      <c r="D46" s="173"/>
      <c r="E46" s="173"/>
      <c r="F46" s="173"/>
      <c r="G46" s="173"/>
      <c r="H46" s="173"/>
    </row>
    <row r="47" spans="1:8" x14ac:dyDescent="0.2">
      <c r="A47" s="43"/>
      <c r="B47" s="44"/>
      <c r="C47" s="41"/>
      <c r="D47" s="41"/>
      <c r="E47" s="41"/>
      <c r="F47" s="41"/>
      <c r="G47" s="41"/>
      <c r="H47" s="41"/>
    </row>
    <row r="48" spans="1:8" x14ac:dyDescent="0.2">
      <c r="A48" s="43"/>
      <c r="B48" s="44"/>
      <c r="C48" s="41"/>
      <c r="D48" s="41"/>
      <c r="E48" s="41"/>
      <c r="F48" s="41"/>
      <c r="G48" s="41"/>
      <c r="H48" s="41"/>
    </row>
    <row r="49" spans="1:8" x14ac:dyDescent="0.2">
      <c r="A49" s="43"/>
      <c r="B49" s="44"/>
      <c r="C49" s="41"/>
      <c r="D49" s="41"/>
      <c r="E49" s="41"/>
      <c r="F49" s="41"/>
      <c r="G49" s="41"/>
      <c r="H49" s="41"/>
    </row>
    <row r="50" spans="1:8" x14ac:dyDescent="0.2">
      <c r="A50" s="43"/>
      <c r="B50" s="44"/>
      <c r="C50" s="41"/>
      <c r="D50" s="41"/>
      <c r="E50" s="41"/>
      <c r="F50" s="41"/>
      <c r="G50" s="41"/>
      <c r="H50" s="41"/>
    </row>
  </sheetData>
  <sheetProtection algorithmName="SHA-512" hashValue="EwiaRJY0+Om8s7NK1mvk7A25GJ6XOO8XhtV/RhfBacbjF34Szxn5JpzjK0QmDTpFnNG+/xmV8j8osdhsYOMJww==" saltValue="fdVVJUf915T1WAdneFyxiw==" spinCount="100000" sheet="1" objects="1" scenarios="1"/>
  <customSheetViews>
    <customSheetView guid="{0E6EEBCA-983A-4516-9684-AAC30A75EB8F}" showPageBreaks="1" view="pageBreakPreview" showRuler="0">
      <selection activeCell="G27" sqref="G27"/>
      <pageMargins left="0.39370078740157483" right="0.39370078740157483" top="0.59055118110236227" bottom="0.59055118110236227" header="0.51181102362204722" footer="0.51181102362204722"/>
      <pageSetup paperSize="9" orientation="portrait" r:id="rId1"/>
      <headerFooter alignWithMargins="0"/>
    </customSheetView>
    <customSheetView guid="{1FD36552-A9E4-493D-86F8-7837E168DECC}" showPageBreaks="1" view="pageBreakPreview" showRuler="0">
      <selection activeCell="G27" sqref="G27"/>
      <pageMargins left="0.39370078740157483" right="0.39370078740157483" top="0.59055118110236227" bottom="0.59055118110236227" header="0.51181102362204722" footer="0.51181102362204722"/>
      <pageSetup paperSize="9" orientation="portrait" r:id="rId2"/>
      <headerFooter alignWithMargins="0"/>
    </customSheetView>
    <customSheetView guid="{E222FE07-C4BC-4F2D-9F77-35FE8CAC90DC}" showPageBreaks="1" showGridLines="0" view="pageBreakPreview" showRuler="0" topLeftCell="A4">
      <selection activeCell="C17" sqref="C17:H17"/>
      <pageMargins left="0.59055118110236227" right="0.19685039370078741" top="0.59055118110236227" bottom="0.59055118110236227" header="0.51181102362204722" footer="0.51181102362204722"/>
      <pageSetup paperSize="9" scale="98" orientation="portrait" r:id="rId3"/>
      <headerFooter alignWithMargins="0"/>
    </customSheetView>
  </customSheetViews>
  <mergeCells count="23">
    <mergeCell ref="B4:H4"/>
    <mergeCell ref="B7:H7"/>
    <mergeCell ref="B13:H13"/>
    <mergeCell ref="C16:H16"/>
    <mergeCell ref="C18:H18"/>
    <mergeCell ref="C17:H17"/>
    <mergeCell ref="C15:H15"/>
    <mergeCell ref="B8:H8"/>
    <mergeCell ref="B9:H9"/>
    <mergeCell ref="C14:H14"/>
    <mergeCell ref="B11:H11"/>
    <mergeCell ref="B6:H6"/>
    <mergeCell ref="B33:H33"/>
    <mergeCell ref="B35:H35"/>
    <mergeCell ref="C19:H19"/>
    <mergeCell ref="B29:H29"/>
    <mergeCell ref="B31:H31"/>
    <mergeCell ref="B20:H20"/>
    <mergeCell ref="C22:H22"/>
    <mergeCell ref="B23:H23"/>
    <mergeCell ref="B26:H26"/>
    <mergeCell ref="C27:H27"/>
    <mergeCell ref="C21:H21"/>
  </mergeCells>
  <pageMargins left="0.59055118110236227" right="0.19685039370078741" top="0.19685039370078741" bottom="0.15748031496062992" header="0.19685039370078741" footer="0.19685039370078741"/>
  <pageSetup paperSize="9" orientation="portrait" r:id="rId4"/>
  <headerFooter alignWithMargins="0">
    <oddFooter>&amp;C&amp;8Investitionskonzept_Geschäftsplan_2023 (Stand: 16.05.2023)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M149"/>
  <sheetViews>
    <sheetView showGridLines="0" showZeros="0" zoomScaleNormal="100" zoomScaleSheetLayoutView="100" workbookViewId="0">
      <selection activeCell="K155" sqref="K155"/>
    </sheetView>
  </sheetViews>
  <sheetFormatPr baseColWidth="10" defaultColWidth="7" defaultRowHeight="11.25" x14ac:dyDescent="0.2"/>
  <cols>
    <col min="1" max="1" width="3.42578125" style="710" customWidth="1"/>
    <col min="2" max="2" width="16.140625" style="710" customWidth="1"/>
    <col min="3" max="3" width="8.5703125" style="710" customWidth="1"/>
    <col min="4" max="10" width="9.7109375" style="710" customWidth="1"/>
    <col min="11" max="11" width="48" style="710" customWidth="1"/>
    <col min="12" max="12" width="29.28515625" style="710" hidden="1" customWidth="1"/>
    <col min="13" max="16384" width="7" style="710"/>
  </cols>
  <sheetData>
    <row r="1" spans="1:12" s="999" customFormat="1" ht="12.75" customHeight="1" x14ac:dyDescent="0.2">
      <c r="A1" s="704" t="str">
        <f>I_1!A1</f>
        <v xml:space="preserve">INVESTITIONSKONZEPT (IK) / GESCHÄFTSPLAN (GPL) SACHSEN-ANHALT   -    </v>
      </c>
      <c r="B1" s="116"/>
      <c r="C1" s="116"/>
      <c r="D1" s="116"/>
      <c r="E1" s="116"/>
      <c r="F1" s="116"/>
      <c r="G1" s="116"/>
      <c r="H1" s="116"/>
      <c r="I1" s="116"/>
      <c r="J1" s="712" t="s">
        <v>430</v>
      </c>
      <c r="L1" s="1000" t="s">
        <v>593</v>
      </c>
    </row>
    <row r="2" spans="1:12" s="999" customFormat="1" ht="12.75" customHeight="1" thickBot="1" x14ac:dyDescent="0.25">
      <c r="A2" s="705" t="s">
        <v>710</v>
      </c>
      <c r="B2" s="119"/>
      <c r="C2" s="706"/>
      <c r="D2" s="713"/>
      <c r="E2" s="713"/>
      <c r="F2" s="119"/>
      <c r="G2" s="119"/>
      <c r="H2" s="119"/>
      <c r="I2" s="119"/>
      <c r="J2" s="715"/>
      <c r="L2" s="1001"/>
    </row>
    <row r="3" spans="1:12" ht="12.75" customHeight="1" x14ac:dyDescent="0.2">
      <c r="A3" s="85">
        <v>1</v>
      </c>
      <c r="B3" s="1114" t="s">
        <v>431</v>
      </c>
      <c r="C3" s="1115">
        <f>I_1!I17</f>
        <v>0</v>
      </c>
      <c r="D3" s="1116"/>
      <c r="E3" s="1116" t="s">
        <v>432</v>
      </c>
      <c r="F3" s="1938"/>
      <c r="G3" s="1938"/>
      <c r="H3" s="1938"/>
      <c r="I3" s="1938"/>
      <c r="J3" s="1939"/>
      <c r="L3" s="1002" t="s">
        <v>594</v>
      </c>
    </row>
    <row r="4" spans="1:12" ht="12.75" customHeight="1" x14ac:dyDescent="0.2">
      <c r="A4" s="93">
        <f>A3+1</f>
        <v>2</v>
      </c>
      <c r="B4" s="1117" t="s">
        <v>434</v>
      </c>
      <c r="C4" s="1118">
        <f>I_1!I18</f>
        <v>0</v>
      </c>
      <c r="D4" s="1119"/>
      <c r="E4" s="1119" t="s">
        <v>556</v>
      </c>
      <c r="F4" s="1940"/>
      <c r="G4" s="1940"/>
      <c r="H4" s="1940"/>
      <c r="I4" s="1940"/>
      <c r="J4" s="1941"/>
      <c r="L4" s="1002" t="s">
        <v>595</v>
      </c>
    </row>
    <row r="5" spans="1:12" ht="12.75" customHeight="1" x14ac:dyDescent="0.2">
      <c r="A5" s="93">
        <f>A4+1</f>
        <v>3</v>
      </c>
      <c r="B5" s="1117" t="s">
        <v>435</v>
      </c>
      <c r="C5" s="948"/>
      <c r="D5" s="949"/>
      <c r="E5" s="1119" t="s">
        <v>436</v>
      </c>
      <c r="F5" s="1119" t="str">
        <f>CONCATENATE(I_1!E20,"    ",I_1!E21)</f>
        <v xml:space="preserve">    </v>
      </c>
      <c r="G5" s="1119"/>
      <c r="H5" s="1119"/>
      <c r="I5" s="1119"/>
      <c r="J5" s="1120"/>
      <c r="L5" s="1002" t="s">
        <v>596</v>
      </c>
    </row>
    <row r="6" spans="1:12" ht="12.75" customHeight="1" x14ac:dyDescent="0.2">
      <c r="A6" s="182">
        <f t="shared" ref="A6:A103" si="0">A5+1</f>
        <v>4</v>
      </c>
      <c r="B6" s="1130" t="s">
        <v>437</v>
      </c>
      <c r="C6" s="950"/>
      <c r="D6" s="951"/>
      <c r="E6" s="1121" t="s">
        <v>438</v>
      </c>
      <c r="F6" s="1121" t="str">
        <f>CONCATENATE(I_1!I20,"     ",I_1!I21)</f>
        <v xml:space="preserve">     </v>
      </c>
      <c r="G6" s="1121"/>
      <c r="H6" s="1121"/>
      <c r="I6" s="1121"/>
      <c r="J6" s="1122"/>
      <c r="L6" s="1002" t="s">
        <v>597</v>
      </c>
    </row>
    <row r="7" spans="1:12" ht="12.75" customHeight="1" x14ac:dyDescent="0.2">
      <c r="A7" s="1131">
        <f>A6+1</f>
        <v>5</v>
      </c>
      <c r="B7" s="1132"/>
      <c r="C7" s="1132"/>
      <c r="D7" s="1132"/>
      <c r="E7" s="1123"/>
      <c r="F7" s="1123"/>
      <c r="G7" s="1123"/>
      <c r="H7" s="1123"/>
      <c r="I7" s="1123"/>
      <c r="J7" s="1124"/>
      <c r="L7" s="1002" t="s">
        <v>598</v>
      </c>
    </row>
    <row r="8" spans="1:12" ht="12.75" customHeight="1" x14ac:dyDescent="0.2">
      <c r="A8" s="181">
        <f>A7+1</f>
        <v>6</v>
      </c>
      <c r="B8" s="1133" t="s">
        <v>242</v>
      </c>
      <c r="C8" s="1125"/>
      <c r="D8" s="1125"/>
      <c r="E8" s="1125"/>
      <c r="F8" s="1125"/>
      <c r="G8" s="1125"/>
      <c r="H8" s="1125"/>
      <c r="I8" s="1125"/>
      <c r="J8" s="1126"/>
      <c r="L8" s="1002" t="s">
        <v>433</v>
      </c>
    </row>
    <row r="9" spans="1:12" ht="12.75" customHeight="1" x14ac:dyDescent="0.2">
      <c r="A9" s="176">
        <f t="shared" si="0"/>
        <v>7</v>
      </c>
      <c r="B9" s="1114" t="s">
        <v>439</v>
      </c>
      <c r="C9" s="1134">
        <f>I_1!E4</f>
        <v>0</v>
      </c>
      <c r="D9" s="1116"/>
      <c r="E9" s="1116"/>
      <c r="F9" s="1116"/>
      <c r="G9" s="1116"/>
      <c r="H9" s="1116"/>
      <c r="I9" s="1116"/>
      <c r="J9" s="1127"/>
      <c r="L9" s="1002" t="s">
        <v>599</v>
      </c>
    </row>
    <row r="10" spans="1:12" ht="12.75" customHeight="1" x14ac:dyDescent="0.2">
      <c r="A10" s="93">
        <f t="shared" si="0"/>
        <v>8</v>
      </c>
      <c r="B10" s="1117" t="s">
        <v>440</v>
      </c>
      <c r="C10" s="1129">
        <f>I_1!E5</f>
        <v>0</v>
      </c>
      <c r="D10" s="1119"/>
      <c r="E10" s="1128"/>
      <c r="F10" s="1128"/>
      <c r="G10" s="1119"/>
      <c r="H10" s="1119"/>
      <c r="I10" s="1119"/>
      <c r="J10" s="1120"/>
    </row>
    <row r="11" spans="1:12" ht="12.75" customHeight="1" x14ac:dyDescent="0.2">
      <c r="A11" s="93">
        <f t="shared" si="0"/>
        <v>9</v>
      </c>
      <c r="B11" s="1117" t="s">
        <v>441</v>
      </c>
      <c r="C11" s="1135" t="str">
        <f>CONCATENATE(I_1!E6," ",I_1!E7)</f>
        <v xml:space="preserve"> </v>
      </c>
      <c r="D11" s="1119"/>
      <c r="E11" s="1119"/>
      <c r="F11" s="1129"/>
      <c r="G11" s="1119"/>
      <c r="H11" s="1119"/>
      <c r="I11" s="1119"/>
      <c r="J11" s="1120"/>
    </row>
    <row r="12" spans="1:12" ht="12.75" customHeight="1" x14ac:dyDescent="0.2">
      <c r="A12" s="182">
        <f t="shared" si="0"/>
        <v>10</v>
      </c>
      <c r="B12" s="1130" t="s">
        <v>442</v>
      </c>
      <c r="C12" s="1136">
        <f>I_1!E26</f>
        <v>0</v>
      </c>
      <c r="D12" s="1121"/>
      <c r="E12" s="1121"/>
      <c r="F12" s="1121"/>
      <c r="G12" s="1121"/>
      <c r="H12" s="1121"/>
      <c r="I12" s="1121"/>
      <c r="J12" s="1122"/>
    </row>
    <row r="13" spans="1:12" ht="12.75" customHeight="1" x14ac:dyDescent="0.2">
      <c r="A13" s="181">
        <f t="shared" si="0"/>
        <v>11</v>
      </c>
      <c r="B13" s="1133" t="s">
        <v>443</v>
      </c>
      <c r="C13" s="1125"/>
      <c r="D13" s="1125"/>
      <c r="E13" s="1125"/>
      <c r="F13" s="1125"/>
      <c r="G13" s="1125"/>
      <c r="H13" s="1125"/>
      <c r="I13" s="1125"/>
      <c r="J13" s="1126"/>
    </row>
    <row r="14" spans="1:12" ht="12.75" customHeight="1" x14ac:dyDescent="0.2">
      <c r="A14" s="1006">
        <f t="shared" si="0"/>
        <v>12</v>
      </c>
      <c r="B14" s="1112"/>
      <c r="C14" s="952"/>
      <c r="D14" s="952"/>
      <c r="E14" s="952"/>
      <c r="F14" s="952"/>
      <c r="G14" s="952"/>
      <c r="H14" s="952"/>
      <c r="I14" s="952"/>
      <c r="J14" s="953"/>
    </row>
    <row r="15" spans="1:12" ht="12.75" customHeight="1" x14ac:dyDescent="0.2">
      <c r="A15" s="1003">
        <f t="shared" si="0"/>
        <v>13</v>
      </c>
      <c r="B15" s="954"/>
      <c r="C15" s="949"/>
      <c r="D15" s="949"/>
      <c r="E15" s="949"/>
      <c r="F15" s="949"/>
      <c r="G15" s="949"/>
      <c r="H15" s="949"/>
      <c r="I15" s="949"/>
      <c r="J15" s="955"/>
    </row>
    <row r="16" spans="1:12" ht="12.75" customHeight="1" x14ac:dyDescent="0.2">
      <c r="A16" s="1003">
        <f t="shared" si="0"/>
        <v>14</v>
      </c>
      <c r="B16" s="954"/>
      <c r="C16" s="956"/>
      <c r="D16" s="956"/>
      <c r="E16" s="956"/>
      <c r="F16" s="956"/>
      <c r="G16" s="956"/>
      <c r="H16" s="956"/>
      <c r="I16" s="956"/>
      <c r="J16" s="957"/>
    </row>
    <row r="17" spans="1:10" ht="12.75" customHeight="1" x14ac:dyDescent="0.2">
      <c r="A17" s="1003">
        <f t="shared" si="0"/>
        <v>15</v>
      </c>
      <c r="B17" s="954"/>
      <c r="C17" s="949"/>
      <c r="D17" s="949"/>
      <c r="E17" s="949"/>
      <c r="F17" s="949"/>
      <c r="G17" s="949"/>
      <c r="H17" s="949"/>
      <c r="I17" s="949"/>
      <c r="J17" s="955"/>
    </row>
    <row r="18" spans="1:10" ht="12.75" customHeight="1" x14ac:dyDescent="0.2">
      <c r="A18" s="1003">
        <f t="shared" si="0"/>
        <v>16</v>
      </c>
      <c r="B18" s="954"/>
      <c r="C18" s="949"/>
      <c r="D18" s="949"/>
      <c r="E18" s="949"/>
      <c r="F18" s="949"/>
      <c r="G18" s="949"/>
      <c r="H18" s="949"/>
      <c r="I18" s="949"/>
      <c r="J18" s="955"/>
    </row>
    <row r="19" spans="1:10" ht="12.75" customHeight="1" x14ac:dyDescent="0.2">
      <c r="A19" s="1004">
        <f t="shared" si="0"/>
        <v>17</v>
      </c>
      <c r="B19" s="958"/>
      <c r="C19" s="951"/>
      <c r="D19" s="951"/>
      <c r="E19" s="951"/>
      <c r="F19" s="951"/>
      <c r="G19" s="951"/>
      <c r="H19" s="951"/>
      <c r="I19" s="951"/>
      <c r="J19" s="959"/>
    </row>
    <row r="20" spans="1:10" ht="12.75" customHeight="1" x14ac:dyDescent="0.2">
      <c r="A20" s="181">
        <f t="shared" si="0"/>
        <v>18</v>
      </c>
      <c r="B20" s="1137" t="s">
        <v>624</v>
      </c>
      <c r="C20" s="1125"/>
      <c r="D20" s="1125"/>
      <c r="E20" s="1125"/>
      <c r="F20" s="1138"/>
      <c r="G20" s="1138"/>
      <c r="H20" s="1139"/>
      <c r="I20" s="1139"/>
      <c r="J20" s="1140"/>
    </row>
    <row r="21" spans="1:10" ht="12.75" customHeight="1" x14ac:dyDescent="0.2">
      <c r="A21" s="176">
        <f t="shared" si="0"/>
        <v>19</v>
      </c>
      <c r="B21" s="1141" t="s">
        <v>514</v>
      </c>
      <c r="C21" s="1142"/>
      <c r="D21" s="1142"/>
      <c r="E21" s="1143"/>
      <c r="F21" s="1144">
        <f>I_5!F16</f>
        <v>0</v>
      </c>
      <c r="G21" s="1145"/>
      <c r="H21" s="1146"/>
      <c r="I21" s="1146"/>
      <c r="J21" s="1147"/>
    </row>
    <row r="22" spans="1:10" ht="12.75" customHeight="1" x14ac:dyDescent="0.2">
      <c r="A22" s="93">
        <f t="shared" si="0"/>
        <v>20</v>
      </c>
      <c r="B22" s="1148" t="s">
        <v>515</v>
      </c>
      <c r="C22" s="1119"/>
      <c r="D22" s="1119"/>
      <c r="E22" s="1149"/>
      <c r="F22" s="1150">
        <f>I_5!F17</f>
        <v>0</v>
      </c>
      <c r="G22" s="1151"/>
      <c r="H22" s="1152"/>
      <c r="I22" s="1152"/>
      <c r="J22" s="1153"/>
    </row>
    <row r="23" spans="1:10" ht="12.75" customHeight="1" x14ac:dyDescent="0.2">
      <c r="A23" s="93"/>
      <c r="B23" s="1148" t="s">
        <v>731</v>
      </c>
      <c r="C23" s="1119"/>
      <c r="D23" s="1119"/>
      <c r="E23" s="1149"/>
      <c r="F23" s="1150">
        <f>I_5!F18</f>
        <v>0</v>
      </c>
      <c r="G23" s="1151"/>
      <c r="H23" s="1152"/>
      <c r="I23" s="1152"/>
      <c r="J23" s="1153"/>
    </row>
    <row r="24" spans="1:10" ht="12.75" customHeight="1" x14ac:dyDescent="0.2">
      <c r="A24" s="93">
        <f>A22+1</f>
        <v>21</v>
      </c>
      <c r="B24" s="1148" t="s">
        <v>661</v>
      </c>
      <c r="C24" s="1119"/>
      <c r="D24" s="1119"/>
      <c r="E24" s="1149"/>
      <c r="F24" s="1150">
        <f>I_5!F19</f>
        <v>0</v>
      </c>
      <c r="G24" s="1151"/>
      <c r="H24" s="1152"/>
      <c r="I24" s="1152"/>
      <c r="J24" s="1153"/>
    </row>
    <row r="25" spans="1:10" ht="12.75" customHeight="1" x14ac:dyDescent="0.2">
      <c r="A25" s="93">
        <f t="shared" si="0"/>
        <v>22</v>
      </c>
      <c r="B25" s="1148" t="s">
        <v>516</v>
      </c>
      <c r="C25" s="1119"/>
      <c r="D25" s="1119"/>
      <c r="E25" s="1149"/>
      <c r="F25" s="1150">
        <f>I_5!F20</f>
        <v>0</v>
      </c>
      <c r="G25" s="1151"/>
      <c r="H25" s="1152"/>
      <c r="I25" s="1152"/>
      <c r="J25" s="1153"/>
    </row>
    <row r="26" spans="1:10" ht="12.75" customHeight="1" x14ac:dyDescent="0.2">
      <c r="A26" s="93">
        <f t="shared" si="0"/>
        <v>23</v>
      </c>
      <c r="B26" s="1148" t="s">
        <v>517</v>
      </c>
      <c r="C26" s="1119"/>
      <c r="D26" s="1119"/>
      <c r="E26" s="1149"/>
      <c r="F26" s="1150">
        <f>I_5!F21</f>
        <v>0</v>
      </c>
      <c r="G26" s="1151"/>
      <c r="H26" s="1152"/>
      <c r="I26" s="1152"/>
      <c r="J26" s="1153"/>
    </row>
    <row r="27" spans="1:10" ht="12.75" customHeight="1" x14ac:dyDescent="0.2">
      <c r="A27" s="93">
        <f t="shared" si="0"/>
        <v>24</v>
      </c>
      <c r="B27" s="1148" t="s">
        <v>510</v>
      </c>
      <c r="C27" s="1119"/>
      <c r="D27" s="1119"/>
      <c r="E27" s="1149"/>
      <c r="F27" s="1150">
        <f>I_5!F22</f>
        <v>0</v>
      </c>
      <c r="G27" s="1151"/>
      <c r="H27" s="1152"/>
      <c r="I27" s="1152"/>
      <c r="J27" s="1153"/>
    </row>
    <row r="28" spans="1:10" ht="12.75" customHeight="1" x14ac:dyDescent="0.2">
      <c r="A28" s="93">
        <f t="shared" si="0"/>
        <v>25</v>
      </c>
      <c r="B28" s="1154" t="s">
        <v>518</v>
      </c>
      <c r="C28" s="1155"/>
      <c r="D28" s="1155"/>
      <c r="E28" s="1156"/>
      <c r="F28" s="1157">
        <f>I_5!F23</f>
        <v>0</v>
      </c>
      <c r="G28" s="1158"/>
      <c r="H28" s="1159"/>
      <c r="I28" s="1159"/>
      <c r="J28" s="1160"/>
    </row>
    <row r="29" spans="1:10" ht="12.75" customHeight="1" x14ac:dyDescent="0.2">
      <c r="A29" s="93">
        <f t="shared" si="0"/>
        <v>26</v>
      </c>
      <c r="B29" s="1154" t="s">
        <v>511</v>
      </c>
      <c r="C29" s="1155"/>
      <c r="D29" s="1155"/>
      <c r="E29" s="1156"/>
      <c r="F29" s="1157">
        <f>I_5!F24</f>
        <v>0</v>
      </c>
      <c r="G29" s="1158"/>
      <c r="H29" s="1159"/>
      <c r="I29" s="1159"/>
      <c r="J29" s="1160"/>
    </row>
    <row r="30" spans="1:10" ht="12.75" customHeight="1" x14ac:dyDescent="0.2">
      <c r="A30" s="93">
        <f t="shared" si="0"/>
        <v>27</v>
      </c>
      <c r="B30" s="1154" t="s">
        <v>512</v>
      </c>
      <c r="C30" s="1155"/>
      <c r="D30" s="1155"/>
      <c r="E30" s="1156"/>
      <c r="F30" s="1157">
        <f>I_5!F25</f>
        <v>0</v>
      </c>
      <c r="G30" s="1158"/>
      <c r="H30" s="1159"/>
      <c r="I30" s="1159"/>
      <c r="J30" s="1160"/>
    </row>
    <row r="31" spans="1:10" ht="12.75" customHeight="1" x14ac:dyDescent="0.2">
      <c r="A31" s="93">
        <f t="shared" si="0"/>
        <v>28</v>
      </c>
      <c r="B31" s="1161" t="s">
        <v>513</v>
      </c>
      <c r="C31" s="1162"/>
      <c r="D31" s="1162"/>
      <c r="E31" s="1163"/>
      <c r="F31" s="1164">
        <f>I_5!F26</f>
        <v>0</v>
      </c>
      <c r="G31" s="1165"/>
      <c r="H31" s="1166"/>
      <c r="I31" s="1166"/>
      <c r="J31" s="1167"/>
    </row>
    <row r="32" spans="1:10" ht="12.75" customHeight="1" x14ac:dyDescent="0.2">
      <c r="A32" s="181">
        <f t="shared" si="0"/>
        <v>29</v>
      </c>
      <c r="B32" s="1168" t="s">
        <v>444</v>
      </c>
      <c r="C32" s="1169"/>
      <c r="D32" s="1169"/>
      <c r="E32" s="1170"/>
      <c r="F32" s="1171">
        <f>SUM(F21:F31)</f>
        <v>0</v>
      </c>
      <c r="G32" s="1172"/>
      <c r="H32" s="1173"/>
      <c r="I32" s="1173"/>
      <c r="J32" s="1174"/>
    </row>
    <row r="33" spans="1:11" ht="12.75" customHeight="1" x14ac:dyDescent="0.2">
      <c r="A33" s="181">
        <f t="shared" si="0"/>
        <v>30</v>
      </c>
      <c r="B33" s="1175"/>
      <c r="C33" s="1176"/>
      <c r="D33" s="1176"/>
      <c r="E33" s="1176"/>
      <c r="F33" s="1177"/>
      <c r="G33" s="1177"/>
      <c r="H33" s="1178"/>
      <c r="I33" s="1178"/>
      <c r="J33" s="1179"/>
    </row>
    <row r="34" spans="1:11" ht="12.75" customHeight="1" x14ac:dyDescent="0.2">
      <c r="A34" s="181">
        <f>A33+1</f>
        <v>31</v>
      </c>
      <c r="B34" s="1137" t="s">
        <v>606</v>
      </c>
      <c r="C34" s="1125"/>
      <c r="D34" s="1125"/>
      <c r="E34" s="1125"/>
      <c r="F34" s="1138"/>
      <c r="G34" s="1138"/>
      <c r="H34" s="1139"/>
      <c r="I34" s="1139"/>
      <c r="J34" s="1140"/>
    </row>
    <row r="35" spans="1:11" ht="12.75" customHeight="1" x14ac:dyDescent="0.2">
      <c r="A35" s="707">
        <f t="shared" si="0"/>
        <v>32</v>
      </c>
      <c r="B35" s="1141" t="s">
        <v>607</v>
      </c>
      <c r="C35" s="1180"/>
      <c r="D35" s="1180"/>
      <c r="E35" s="1142"/>
      <c r="F35" s="1029"/>
      <c r="G35" s="1942"/>
      <c r="H35" s="1943"/>
      <c r="I35" s="1943"/>
      <c r="J35" s="1944"/>
    </row>
    <row r="36" spans="1:11" ht="12.75" customHeight="1" x14ac:dyDescent="0.2">
      <c r="A36" s="93">
        <f t="shared" si="0"/>
        <v>33</v>
      </c>
      <c r="B36" s="1148" t="s">
        <v>608</v>
      </c>
      <c r="C36" s="1181"/>
      <c r="D36" s="1181"/>
      <c r="E36" s="1119"/>
      <c r="F36" s="1030"/>
      <c r="G36" s="1945"/>
      <c r="H36" s="1946"/>
      <c r="I36" s="1946"/>
      <c r="J36" s="1947"/>
    </row>
    <row r="37" spans="1:11" ht="12.75" customHeight="1" x14ac:dyDescent="0.2">
      <c r="A37" s="93">
        <f t="shared" si="0"/>
        <v>34</v>
      </c>
      <c r="B37" s="1148" t="s">
        <v>609</v>
      </c>
      <c r="C37" s="1181"/>
      <c r="D37" s="1181"/>
      <c r="E37" s="1119"/>
      <c r="F37" s="1030"/>
      <c r="G37" s="1945"/>
      <c r="H37" s="1946"/>
      <c r="I37" s="1946"/>
      <c r="J37" s="1947"/>
    </row>
    <row r="38" spans="1:11" ht="12.75" customHeight="1" x14ac:dyDescent="0.2">
      <c r="A38" s="93">
        <f t="shared" si="0"/>
        <v>35</v>
      </c>
      <c r="B38" s="1148" t="s">
        <v>610</v>
      </c>
      <c r="C38" s="1181"/>
      <c r="D38" s="1181"/>
      <c r="E38" s="1119"/>
      <c r="F38" s="1030"/>
      <c r="G38" s="1945"/>
      <c r="H38" s="1946"/>
      <c r="I38" s="1946"/>
      <c r="J38" s="1947"/>
    </row>
    <row r="39" spans="1:11" ht="12.75" customHeight="1" x14ac:dyDescent="0.2">
      <c r="A39" s="93">
        <f t="shared" si="0"/>
        <v>36</v>
      </c>
      <c r="B39" s="1148" t="s">
        <v>611</v>
      </c>
      <c r="C39" s="1181"/>
      <c r="D39" s="1181"/>
      <c r="E39" s="1119"/>
      <c r="F39" s="1031"/>
      <c r="G39" s="1945"/>
      <c r="H39" s="1946"/>
      <c r="I39" s="1946"/>
      <c r="J39" s="1947"/>
    </row>
    <row r="40" spans="1:11" ht="12.75" customHeight="1" x14ac:dyDescent="0.2">
      <c r="A40" s="93">
        <f t="shared" si="0"/>
        <v>37</v>
      </c>
      <c r="B40" s="1148" t="s">
        <v>612</v>
      </c>
      <c r="C40" s="1181"/>
      <c r="D40" s="1181"/>
      <c r="E40" s="1119"/>
      <c r="F40" s="1031"/>
      <c r="G40" s="1945"/>
      <c r="H40" s="1946"/>
      <c r="I40" s="1946"/>
      <c r="J40" s="1947"/>
    </row>
    <row r="41" spans="1:11" ht="12.75" customHeight="1" x14ac:dyDescent="0.2">
      <c r="A41" s="179">
        <f t="shared" si="0"/>
        <v>38</v>
      </c>
      <c r="B41" s="1161"/>
      <c r="C41" s="1182"/>
      <c r="D41" s="1182"/>
      <c r="E41" s="1162"/>
      <c r="F41" s="1032"/>
      <c r="G41" s="1951"/>
      <c r="H41" s="1952"/>
      <c r="I41" s="1952"/>
      <c r="J41" s="1953"/>
    </row>
    <row r="42" spans="1:11" ht="12.75" customHeight="1" x14ac:dyDescent="0.2">
      <c r="A42" s="181">
        <f t="shared" si="0"/>
        <v>39</v>
      </c>
      <c r="B42" s="1137" t="s">
        <v>445</v>
      </c>
      <c r="C42" s="1125"/>
      <c r="D42" s="1125"/>
      <c r="E42" s="1125"/>
      <c r="F42" s="1138"/>
      <c r="G42" s="1138"/>
      <c r="H42" s="1139"/>
      <c r="I42" s="1139"/>
      <c r="J42" s="1140"/>
    </row>
    <row r="43" spans="1:11" s="999" customFormat="1" ht="12.75" customHeight="1" x14ac:dyDescent="0.2">
      <c r="A43" s="181">
        <f t="shared" si="0"/>
        <v>40</v>
      </c>
      <c r="B43" s="1183" t="s">
        <v>446</v>
      </c>
      <c r="C43" s="1184"/>
      <c r="D43" s="1185">
        <f>I_3!G3</f>
        <v>0</v>
      </c>
      <c r="E43" s="1186">
        <f>I_3!I3</f>
        <v>0</v>
      </c>
      <c r="F43" s="1183" t="s">
        <v>453</v>
      </c>
      <c r="G43" s="1138"/>
      <c r="H43" s="1139"/>
      <c r="I43" s="1185">
        <f>D43</f>
        <v>0</v>
      </c>
      <c r="J43" s="1187">
        <f>E43</f>
        <v>0</v>
      </c>
      <c r="K43" s="710"/>
    </row>
    <row r="44" spans="1:11" ht="12.75" customHeight="1" x14ac:dyDescent="0.2">
      <c r="A44" s="176">
        <f t="shared" si="0"/>
        <v>41</v>
      </c>
      <c r="B44" s="1208" t="s">
        <v>467</v>
      </c>
      <c r="C44" s="1189" t="s">
        <v>191</v>
      </c>
      <c r="D44" s="1209">
        <f>I_2!E8</f>
        <v>0</v>
      </c>
      <c r="E44" s="1210">
        <f>I_2!G8</f>
        <v>0</v>
      </c>
      <c r="F44" s="1188" t="s">
        <v>454</v>
      </c>
      <c r="G44" s="416"/>
      <c r="H44" s="1189" t="s">
        <v>31</v>
      </c>
      <c r="I44" s="1190">
        <f>I_3!G46</f>
        <v>0</v>
      </c>
      <c r="J44" s="1191">
        <f>I_3!I46</f>
        <v>0</v>
      </c>
    </row>
    <row r="45" spans="1:11" ht="12.75" customHeight="1" x14ac:dyDescent="0.2">
      <c r="A45" s="93">
        <f t="shared" si="0"/>
        <v>42</v>
      </c>
      <c r="B45" s="1211" t="s">
        <v>447</v>
      </c>
      <c r="C45" s="1193" t="s">
        <v>191</v>
      </c>
      <c r="D45" s="1212">
        <f>I_2!E5</f>
        <v>0</v>
      </c>
      <c r="E45" s="1213">
        <f>I_2!G5</f>
        <v>0</v>
      </c>
      <c r="F45" s="1192" t="s">
        <v>455</v>
      </c>
      <c r="G45" s="393"/>
      <c r="H45" s="1193" t="s">
        <v>31</v>
      </c>
      <c r="I45" s="1194">
        <f>I_3!G48</f>
        <v>0</v>
      </c>
      <c r="J45" s="1195">
        <f>I_3!I48</f>
        <v>0</v>
      </c>
    </row>
    <row r="46" spans="1:11" ht="12.75" customHeight="1" x14ac:dyDescent="0.2">
      <c r="A46" s="93">
        <f t="shared" si="0"/>
        <v>43</v>
      </c>
      <c r="B46" s="1211" t="s">
        <v>448</v>
      </c>
      <c r="C46" s="1193" t="s">
        <v>191</v>
      </c>
      <c r="D46" s="1212">
        <f>I_2!E6</f>
        <v>0</v>
      </c>
      <c r="E46" s="1213">
        <f>I_2!G6</f>
        <v>0</v>
      </c>
      <c r="F46" s="1192" t="s">
        <v>456</v>
      </c>
      <c r="G46" s="393"/>
      <c r="H46" s="1193" t="s">
        <v>27</v>
      </c>
      <c r="I46" s="1196">
        <f>I_3!G58</f>
        <v>0</v>
      </c>
      <c r="J46" s="1197">
        <f>I_3!I58</f>
        <v>0</v>
      </c>
    </row>
    <row r="47" spans="1:11" s="999" customFormat="1" ht="12.75" customHeight="1" x14ac:dyDescent="0.2">
      <c r="A47" s="93">
        <f t="shared" si="0"/>
        <v>44</v>
      </c>
      <c r="B47" s="1214" t="s">
        <v>449</v>
      </c>
      <c r="C47" s="1202" t="s">
        <v>191</v>
      </c>
      <c r="D47" s="1215">
        <f>I_2!E7</f>
        <v>0</v>
      </c>
      <c r="E47" s="1216">
        <f>I_2!G7</f>
        <v>0</v>
      </c>
      <c r="F47" s="1192" t="s">
        <v>457</v>
      </c>
      <c r="G47" s="1198"/>
      <c r="H47" s="1193" t="s">
        <v>31</v>
      </c>
      <c r="I47" s="1194">
        <f>I_3!G55</f>
        <v>0</v>
      </c>
      <c r="J47" s="1195">
        <f>I_3!I55</f>
        <v>0</v>
      </c>
      <c r="K47" s="710"/>
    </row>
    <row r="48" spans="1:11" ht="12.75" customHeight="1" x14ac:dyDescent="0.2">
      <c r="A48" s="93">
        <f t="shared" si="0"/>
        <v>45</v>
      </c>
      <c r="B48" s="1217" t="s">
        <v>450</v>
      </c>
      <c r="C48" s="1218" t="s">
        <v>451</v>
      </c>
      <c r="D48" s="1219">
        <f>I_2!G59</f>
        <v>0</v>
      </c>
      <c r="E48" s="1220">
        <f>I_2!K59</f>
        <v>0</v>
      </c>
      <c r="F48" s="1192" t="s">
        <v>458</v>
      </c>
      <c r="G48" s="393"/>
      <c r="H48" s="1193" t="s">
        <v>31</v>
      </c>
      <c r="I48" s="1194">
        <f>I_3!G52</f>
        <v>0</v>
      </c>
      <c r="J48" s="1195">
        <f>I_3!I52</f>
        <v>0</v>
      </c>
    </row>
    <row r="49" spans="1:10" ht="12.75" customHeight="1" x14ac:dyDescent="0.2">
      <c r="A49" s="93">
        <f t="shared" si="0"/>
        <v>46</v>
      </c>
      <c r="B49" s="1221" t="str">
        <f>I_2!B36</f>
        <v>Milchkühe</v>
      </c>
      <c r="C49" s="1222" t="s">
        <v>452</v>
      </c>
      <c r="D49" s="1223">
        <f>I_2!D36</f>
        <v>0</v>
      </c>
      <c r="E49" s="1224">
        <f>I_2!H36</f>
        <v>0</v>
      </c>
      <c r="F49" s="1192" t="s">
        <v>459</v>
      </c>
      <c r="G49" s="393"/>
      <c r="H49" s="1193" t="s">
        <v>31</v>
      </c>
      <c r="I49" s="1194">
        <f>I_3!G53</f>
        <v>0</v>
      </c>
      <c r="J49" s="1195">
        <f>I_3!I53</f>
        <v>0</v>
      </c>
    </row>
    <row r="50" spans="1:10" ht="12.75" customHeight="1" x14ac:dyDescent="0.2">
      <c r="A50" s="93">
        <f t="shared" si="0"/>
        <v>47</v>
      </c>
      <c r="B50" s="1225" t="str">
        <f>I_2!B37</f>
        <v>Jungvieh (Rinder)</v>
      </c>
      <c r="C50" s="1226" t="s">
        <v>452</v>
      </c>
      <c r="D50" s="1227">
        <f>I_2!D37</f>
        <v>0</v>
      </c>
      <c r="E50" s="1228">
        <f>I_2!H37</f>
        <v>0</v>
      </c>
      <c r="F50" s="1192" t="s">
        <v>468</v>
      </c>
      <c r="G50" s="393"/>
      <c r="H50" s="1193" t="s">
        <v>27</v>
      </c>
      <c r="I50" s="1199">
        <f>I_3!G50/100</f>
        <v>0</v>
      </c>
      <c r="J50" s="1200">
        <f>I_3!I50/100</f>
        <v>0</v>
      </c>
    </row>
    <row r="51" spans="1:10" ht="12.75" customHeight="1" x14ac:dyDescent="0.2">
      <c r="A51" s="93">
        <f t="shared" si="0"/>
        <v>48</v>
      </c>
      <c r="B51" s="1225" t="str">
        <f>I_2!B38</f>
        <v>Mastrinder</v>
      </c>
      <c r="C51" s="1226" t="s">
        <v>452</v>
      </c>
      <c r="D51" s="1227">
        <f>I_2!D38</f>
        <v>0</v>
      </c>
      <c r="E51" s="1228">
        <f>I_2!H38</f>
        <v>0</v>
      </c>
      <c r="F51" s="1201" t="s">
        <v>469</v>
      </c>
      <c r="G51" s="418"/>
      <c r="H51" s="1202" t="s">
        <v>27</v>
      </c>
      <c r="I51" s="1203">
        <f>I_3!G51/100</f>
        <v>0</v>
      </c>
      <c r="J51" s="1204">
        <f>I_3!I51/100</f>
        <v>0</v>
      </c>
    </row>
    <row r="52" spans="1:10" ht="12.75" customHeight="1" x14ac:dyDescent="0.2">
      <c r="A52" s="93">
        <f t="shared" si="0"/>
        <v>49</v>
      </c>
      <c r="B52" s="1225" t="str">
        <f>I_2!B39</f>
        <v>Mutterkühe</v>
      </c>
      <c r="C52" s="1226" t="s">
        <v>452</v>
      </c>
      <c r="D52" s="1227">
        <f>I_2!D39</f>
        <v>0</v>
      </c>
      <c r="E52" s="1228">
        <f>I_2!H39</f>
        <v>0</v>
      </c>
      <c r="F52" s="1205" t="s">
        <v>541</v>
      </c>
      <c r="G52" s="1206"/>
      <c r="H52" s="1206"/>
      <c r="I52" s="1206"/>
      <c r="J52" s="1207"/>
    </row>
    <row r="53" spans="1:10" ht="12.75" customHeight="1" x14ac:dyDescent="0.2">
      <c r="A53" s="93">
        <f t="shared" si="0"/>
        <v>50</v>
      </c>
      <c r="B53" s="1225" t="str">
        <f>I_2!B40</f>
        <v>Mastschweine</v>
      </c>
      <c r="C53" s="1226" t="s">
        <v>452</v>
      </c>
      <c r="D53" s="1227">
        <f>I_2!D40</f>
        <v>0</v>
      </c>
      <c r="E53" s="1228">
        <f>I_2!H40</f>
        <v>0</v>
      </c>
      <c r="F53" s="960"/>
      <c r="G53" s="961"/>
      <c r="H53" s="961"/>
      <c r="I53" s="961"/>
      <c r="J53" s="962"/>
    </row>
    <row r="54" spans="1:10" ht="12.75" customHeight="1" x14ac:dyDescent="0.2">
      <c r="A54" s="93">
        <f t="shared" si="0"/>
        <v>51</v>
      </c>
      <c r="B54" s="1225" t="str">
        <f>I_2!B41</f>
        <v>Ferkelproduktion</v>
      </c>
      <c r="C54" s="1226" t="s">
        <v>452</v>
      </c>
      <c r="D54" s="1227">
        <f>I_2!D41</f>
        <v>0</v>
      </c>
      <c r="E54" s="1228">
        <f>I_2!H41</f>
        <v>0</v>
      </c>
      <c r="F54" s="963"/>
      <c r="G54" s="964"/>
      <c r="H54" s="964"/>
      <c r="I54" s="964"/>
      <c r="J54" s="965"/>
    </row>
    <row r="55" spans="1:10" ht="12.75" customHeight="1" x14ac:dyDescent="0.2">
      <c r="A55" s="93">
        <f t="shared" si="0"/>
        <v>52</v>
      </c>
      <c r="B55" s="1225" t="str">
        <f>I_2!B42</f>
        <v>Zuchtsauen</v>
      </c>
      <c r="C55" s="1226" t="s">
        <v>452</v>
      </c>
      <c r="D55" s="1227">
        <f>I_2!D42</f>
        <v>0</v>
      </c>
      <c r="E55" s="1228">
        <f>I_2!H42</f>
        <v>0</v>
      </c>
      <c r="F55" s="963"/>
      <c r="G55" s="964"/>
      <c r="H55" s="964"/>
      <c r="I55" s="964"/>
      <c r="J55" s="965"/>
    </row>
    <row r="56" spans="1:10" ht="12.75" customHeight="1" x14ac:dyDescent="0.2">
      <c r="A56" s="93">
        <f t="shared" si="0"/>
        <v>53</v>
      </c>
      <c r="B56" s="1225" t="str">
        <f>I_2!B43</f>
        <v>Mutterschafe</v>
      </c>
      <c r="C56" s="1226" t="s">
        <v>452</v>
      </c>
      <c r="D56" s="1227">
        <f>I_2!D43</f>
        <v>0</v>
      </c>
      <c r="E56" s="1228">
        <f>I_2!H43</f>
        <v>0</v>
      </c>
      <c r="F56" s="963"/>
      <c r="G56" s="964"/>
      <c r="H56" s="964"/>
      <c r="I56" s="964"/>
      <c r="J56" s="965"/>
    </row>
    <row r="57" spans="1:10" ht="12.75" customHeight="1" x14ac:dyDescent="0.2">
      <c r="A57" s="93">
        <f t="shared" si="0"/>
        <v>54</v>
      </c>
      <c r="B57" s="1225" t="str">
        <f>I_2!B44</f>
        <v>Legehennen</v>
      </c>
      <c r="C57" s="1226" t="s">
        <v>452</v>
      </c>
      <c r="D57" s="1227">
        <f>I_2!D44</f>
        <v>0</v>
      </c>
      <c r="E57" s="1228">
        <f>I_2!H44</f>
        <v>0</v>
      </c>
      <c r="F57" s="963"/>
      <c r="G57" s="964"/>
      <c r="H57" s="964"/>
      <c r="I57" s="964"/>
      <c r="J57" s="965"/>
    </row>
    <row r="58" spans="1:10" ht="12.75" customHeight="1" x14ac:dyDescent="0.2">
      <c r="A58" s="93">
        <f t="shared" si="0"/>
        <v>55</v>
      </c>
      <c r="B58" s="1225" t="str">
        <f>I_2!B45</f>
        <v>Mastgeflügel</v>
      </c>
      <c r="C58" s="1226" t="s">
        <v>452</v>
      </c>
      <c r="D58" s="1227">
        <f>I_2!D45</f>
        <v>0</v>
      </c>
      <c r="E58" s="1228">
        <f>I_2!H45</f>
        <v>0</v>
      </c>
      <c r="F58" s="963"/>
      <c r="G58" s="964"/>
      <c r="H58" s="964"/>
      <c r="I58" s="964"/>
      <c r="J58" s="965"/>
    </row>
    <row r="59" spans="1:10" ht="12.75" customHeight="1" x14ac:dyDescent="0.2">
      <c r="A59" s="93">
        <f t="shared" si="0"/>
        <v>56</v>
      </c>
      <c r="B59" s="1225" t="str">
        <f>I_2!B46</f>
        <v xml:space="preserve">Mutterziegen </v>
      </c>
      <c r="C59" s="1226" t="s">
        <v>452</v>
      </c>
      <c r="D59" s="1227">
        <f>I_2!D46</f>
        <v>0</v>
      </c>
      <c r="E59" s="1228">
        <f>I_2!H46</f>
        <v>0</v>
      </c>
      <c r="F59" s="963"/>
      <c r="G59" s="964"/>
      <c r="H59" s="964"/>
      <c r="I59" s="964"/>
      <c r="J59" s="965"/>
    </row>
    <row r="60" spans="1:10" ht="12.75" customHeight="1" thickBot="1" x14ac:dyDescent="0.25">
      <c r="A60" s="101">
        <f t="shared" si="0"/>
        <v>57</v>
      </c>
      <c r="B60" s="1229" t="str">
        <f>I_2!B47</f>
        <v>sonstige Tierhaltung</v>
      </c>
      <c r="C60" s="1230" t="s">
        <v>452</v>
      </c>
      <c r="D60" s="1231">
        <f>I_2!D47</f>
        <v>0</v>
      </c>
      <c r="E60" s="1232">
        <f>I_2!H47</f>
        <v>0</v>
      </c>
      <c r="F60" s="966"/>
      <c r="G60" s="967"/>
      <c r="H60" s="967"/>
      <c r="I60" s="967"/>
      <c r="J60" s="968"/>
    </row>
    <row r="61" spans="1:10" ht="12.75" customHeight="1" x14ac:dyDescent="0.2">
      <c r="A61" s="1233">
        <f t="shared" si="0"/>
        <v>58</v>
      </c>
      <c r="B61" s="1234" t="s">
        <v>542</v>
      </c>
      <c r="C61" s="1235"/>
      <c r="D61" s="1236"/>
      <c r="E61" s="1236"/>
      <c r="F61" s="1237"/>
      <c r="G61" s="1238"/>
      <c r="H61" s="1238"/>
      <c r="I61" s="1238"/>
      <c r="J61" s="1239"/>
    </row>
    <row r="62" spans="1:10" ht="369" customHeight="1" x14ac:dyDescent="0.2">
      <c r="A62" s="1240"/>
      <c r="B62" s="1241"/>
      <c r="C62" s="1241"/>
      <c r="D62" s="1241"/>
      <c r="E62" s="1242"/>
      <c r="F62" s="1242"/>
      <c r="G62" s="1242"/>
      <c r="H62" s="1242"/>
      <c r="I62" s="1242"/>
      <c r="J62" s="1243"/>
    </row>
    <row r="63" spans="1:10" ht="12.75" customHeight="1" x14ac:dyDescent="0.2">
      <c r="A63" s="1007">
        <f>A61+1</f>
        <v>59</v>
      </c>
      <c r="B63" s="990" t="s">
        <v>543</v>
      </c>
      <c r="C63" s="991"/>
      <c r="D63" s="992"/>
      <c r="E63" s="992"/>
      <c r="F63" s="993"/>
      <c r="G63" s="994"/>
      <c r="H63" s="994"/>
      <c r="I63" s="994"/>
      <c r="J63" s="995"/>
    </row>
    <row r="64" spans="1:10" ht="375.75" customHeight="1" thickBot="1" x14ac:dyDescent="0.25">
      <c r="A64" s="1244"/>
      <c r="B64" s="1245"/>
      <c r="C64" s="996"/>
      <c r="D64" s="996"/>
      <c r="E64" s="997"/>
      <c r="F64" s="997"/>
      <c r="G64" s="997"/>
      <c r="H64" s="997"/>
      <c r="I64" s="997"/>
      <c r="J64" s="998"/>
    </row>
    <row r="65" spans="1:13" s="999" customFormat="1" ht="12.75" customHeight="1" x14ac:dyDescent="0.2">
      <c r="A65" s="524">
        <f>A63+1</f>
        <v>60</v>
      </c>
      <c r="B65" s="1246" t="s">
        <v>628</v>
      </c>
      <c r="C65" s="1247"/>
      <c r="D65" s="1247"/>
      <c r="E65" s="1247"/>
      <c r="F65" s="1247"/>
      <c r="G65" s="1247"/>
      <c r="H65" s="1008"/>
      <c r="I65" s="1008"/>
      <c r="J65" s="1009"/>
      <c r="K65" s="710"/>
      <c r="L65" s="710"/>
      <c r="M65" s="710"/>
    </row>
    <row r="66" spans="1:13" ht="12.75" customHeight="1" x14ac:dyDescent="0.2">
      <c r="A66" s="1248">
        <f t="shared" si="0"/>
        <v>61</v>
      </c>
      <c r="B66" s="1249" t="s">
        <v>460</v>
      </c>
      <c r="C66" s="1250"/>
      <c r="D66" s="1251"/>
      <c r="E66" s="1252" t="s">
        <v>461</v>
      </c>
      <c r="F66" s="1253" t="s">
        <v>462</v>
      </c>
      <c r="G66" s="1254" t="s">
        <v>463</v>
      </c>
      <c r="H66" s="1010"/>
      <c r="I66" s="1010"/>
      <c r="J66" s="1011"/>
    </row>
    <row r="67" spans="1:13" ht="12.75" customHeight="1" x14ac:dyDescent="0.2">
      <c r="A67" s="1255">
        <f t="shared" si="0"/>
        <v>62</v>
      </c>
      <c r="B67" s="1256"/>
      <c r="C67" s="1257"/>
      <c r="D67" s="1258"/>
      <c r="E67" s="1259" t="s">
        <v>464</v>
      </c>
      <c r="F67" s="1260" t="s">
        <v>464</v>
      </c>
      <c r="G67" s="1256" t="s">
        <v>347</v>
      </c>
      <c r="H67" s="1012">
        <f>I_4!D5</f>
        <v>2017</v>
      </c>
      <c r="I67" s="1013">
        <f>I_4!E5</f>
        <v>2018</v>
      </c>
      <c r="J67" s="1014">
        <f>I_4!F5</f>
        <v>2019</v>
      </c>
    </row>
    <row r="68" spans="1:13" ht="12.75" customHeight="1" x14ac:dyDescent="0.2">
      <c r="A68" s="1261">
        <f t="shared" si="0"/>
        <v>63</v>
      </c>
      <c r="B68" s="1205" t="s">
        <v>472</v>
      </c>
      <c r="C68" s="1132"/>
      <c r="D68" s="1262"/>
      <c r="E68" s="1263">
        <f>SUM(E69:E73)</f>
        <v>0</v>
      </c>
      <c r="F68" s="1264">
        <f t="shared" ref="F68:J68" si="1">SUM(F69:F73)</f>
        <v>0</v>
      </c>
      <c r="G68" s="1265">
        <f>SUM(H68:J68)</f>
        <v>0</v>
      </c>
      <c r="H68" s="1015">
        <f t="shared" si="1"/>
        <v>0</v>
      </c>
      <c r="I68" s="1016">
        <f t="shared" si="1"/>
        <v>0</v>
      </c>
      <c r="J68" s="1005">
        <f t="shared" si="1"/>
        <v>0</v>
      </c>
    </row>
    <row r="69" spans="1:13" ht="12.75" customHeight="1" x14ac:dyDescent="0.2">
      <c r="A69" s="1266">
        <f t="shared" si="0"/>
        <v>64</v>
      </c>
      <c r="B69" s="1267">
        <f>I_4!B7</f>
        <v>0</v>
      </c>
      <c r="C69" s="1268"/>
      <c r="D69" s="1269"/>
      <c r="E69" s="1270">
        <f>I_4!G7</f>
        <v>0</v>
      </c>
      <c r="F69" s="1271">
        <f>I_4!K7</f>
        <v>0</v>
      </c>
      <c r="G69" s="1272">
        <f t="shared" ref="G69:G99" si="2">SUM(H69:J69)</f>
        <v>0</v>
      </c>
      <c r="H69" s="969"/>
      <c r="I69" s="970"/>
      <c r="J69" s="971"/>
    </row>
    <row r="70" spans="1:13" ht="12.75" customHeight="1" x14ac:dyDescent="0.2">
      <c r="A70" s="1273">
        <f t="shared" si="0"/>
        <v>65</v>
      </c>
      <c r="B70" s="1267">
        <f>I_4!B8</f>
        <v>0</v>
      </c>
      <c r="C70" s="1268"/>
      <c r="D70" s="1269"/>
      <c r="E70" s="1270">
        <f>I_4!G8</f>
        <v>0</v>
      </c>
      <c r="F70" s="1271">
        <f>I_4!K8</f>
        <v>0</v>
      </c>
      <c r="G70" s="1274">
        <f t="shared" si="2"/>
        <v>0</v>
      </c>
      <c r="H70" s="972"/>
      <c r="I70" s="973"/>
      <c r="J70" s="974"/>
    </row>
    <row r="71" spans="1:13" ht="12.75" customHeight="1" x14ac:dyDescent="0.2">
      <c r="A71" s="1273">
        <f t="shared" si="0"/>
        <v>66</v>
      </c>
      <c r="B71" s="1267">
        <f>I_4!B9</f>
        <v>0</v>
      </c>
      <c r="C71" s="1268"/>
      <c r="D71" s="1269"/>
      <c r="E71" s="1270">
        <f>I_4!G9</f>
        <v>0</v>
      </c>
      <c r="F71" s="1271">
        <f>I_4!K9</f>
        <v>0</v>
      </c>
      <c r="G71" s="1274">
        <f t="shared" si="2"/>
        <v>0</v>
      </c>
      <c r="H71" s="972"/>
      <c r="I71" s="973"/>
      <c r="J71" s="974"/>
    </row>
    <row r="72" spans="1:13" s="999" customFormat="1" ht="12.75" customHeight="1" x14ac:dyDescent="0.2">
      <c r="A72" s="1273">
        <f t="shared" si="0"/>
        <v>67</v>
      </c>
      <c r="B72" s="1267">
        <f>I_4!B10</f>
        <v>0</v>
      </c>
      <c r="C72" s="1268"/>
      <c r="D72" s="1269"/>
      <c r="E72" s="1270">
        <f>I_4!G10</f>
        <v>0</v>
      </c>
      <c r="F72" s="1271">
        <f>I_4!K10</f>
        <v>0</v>
      </c>
      <c r="G72" s="1274">
        <f t="shared" si="2"/>
        <v>0</v>
      </c>
      <c r="H72" s="972"/>
      <c r="I72" s="973"/>
      <c r="J72" s="974"/>
      <c r="K72" s="710"/>
      <c r="L72" s="710"/>
      <c r="M72" s="710"/>
    </row>
    <row r="73" spans="1:13" s="999" customFormat="1" ht="12.75" customHeight="1" x14ac:dyDescent="0.2">
      <c r="A73" s="1273">
        <f t="shared" si="0"/>
        <v>68</v>
      </c>
      <c r="B73" s="1275">
        <f>I_4!B11</f>
        <v>0</v>
      </c>
      <c r="C73" s="1237"/>
      <c r="D73" s="1276"/>
      <c r="E73" s="1277">
        <f>I_4!G11</f>
        <v>0</v>
      </c>
      <c r="F73" s="1278">
        <f>I_4!K11</f>
        <v>0</v>
      </c>
      <c r="G73" s="1279">
        <f t="shared" si="2"/>
        <v>0</v>
      </c>
      <c r="H73" s="975"/>
      <c r="I73" s="976"/>
      <c r="J73" s="977"/>
      <c r="K73" s="710"/>
      <c r="L73" s="710"/>
      <c r="M73" s="710"/>
    </row>
    <row r="74" spans="1:13" ht="12.75" customHeight="1" x14ac:dyDescent="0.2">
      <c r="A74" s="1261">
        <f t="shared" si="0"/>
        <v>69</v>
      </c>
      <c r="B74" s="1205" t="s">
        <v>629</v>
      </c>
      <c r="C74" s="1132"/>
      <c r="D74" s="1262"/>
      <c r="E74" s="1263">
        <f>SUM(E75:E79)</f>
        <v>0</v>
      </c>
      <c r="F74" s="1264">
        <f t="shared" ref="F74:J74" si="3">SUM(F75:F79)</f>
        <v>0</v>
      </c>
      <c r="G74" s="1265">
        <f t="shared" si="2"/>
        <v>0</v>
      </c>
      <c r="H74" s="1015">
        <f t="shared" si="3"/>
        <v>0</v>
      </c>
      <c r="I74" s="1016">
        <f t="shared" si="3"/>
        <v>0</v>
      </c>
      <c r="J74" s="1005">
        <f t="shared" si="3"/>
        <v>0</v>
      </c>
    </row>
    <row r="75" spans="1:13" ht="12.75" customHeight="1" x14ac:dyDescent="0.2">
      <c r="A75" s="1273">
        <f t="shared" si="0"/>
        <v>70</v>
      </c>
      <c r="B75" s="1267">
        <f>I_4!B13</f>
        <v>1</v>
      </c>
      <c r="C75" s="1268"/>
      <c r="D75" s="1269"/>
      <c r="E75" s="1270">
        <f>I_4!G13</f>
        <v>0</v>
      </c>
      <c r="F75" s="1271">
        <f>I_4!K13</f>
        <v>0</v>
      </c>
      <c r="G75" s="1272">
        <f t="shared" si="2"/>
        <v>0</v>
      </c>
      <c r="H75" s="969">
        <f>F75*0.4</f>
        <v>0</v>
      </c>
      <c r="I75" s="970"/>
      <c r="J75" s="971"/>
    </row>
    <row r="76" spans="1:13" ht="12.75" customHeight="1" x14ac:dyDescent="0.2">
      <c r="A76" s="1273">
        <f t="shared" si="0"/>
        <v>71</v>
      </c>
      <c r="B76" s="1267">
        <f>I_4!B14</f>
        <v>0</v>
      </c>
      <c r="C76" s="1268"/>
      <c r="D76" s="1269"/>
      <c r="E76" s="1270">
        <f>I_4!G14</f>
        <v>0</v>
      </c>
      <c r="F76" s="1271">
        <f>I_4!K14</f>
        <v>0</v>
      </c>
      <c r="G76" s="1272">
        <f t="shared" si="2"/>
        <v>0</v>
      </c>
      <c r="H76" s="969">
        <f t="shared" ref="H76:H78" si="4">F76*0.4</f>
        <v>0</v>
      </c>
      <c r="I76" s="970"/>
      <c r="J76" s="971"/>
    </row>
    <row r="77" spans="1:13" ht="12.75" customHeight="1" x14ac:dyDescent="0.2">
      <c r="A77" s="1273">
        <f t="shared" si="0"/>
        <v>72</v>
      </c>
      <c r="B77" s="1267">
        <f>I_4!B15</f>
        <v>0</v>
      </c>
      <c r="C77" s="1268"/>
      <c r="D77" s="1269"/>
      <c r="E77" s="1270">
        <f>I_4!G15</f>
        <v>0</v>
      </c>
      <c r="F77" s="1271">
        <f>I_4!K15</f>
        <v>0</v>
      </c>
      <c r="G77" s="1272">
        <f t="shared" si="2"/>
        <v>0</v>
      </c>
      <c r="H77" s="969">
        <f t="shared" si="4"/>
        <v>0</v>
      </c>
      <c r="I77" s="970"/>
      <c r="J77" s="971"/>
    </row>
    <row r="78" spans="1:13" ht="12.75" customHeight="1" x14ac:dyDescent="0.2">
      <c r="A78" s="1273">
        <f t="shared" si="0"/>
        <v>73</v>
      </c>
      <c r="B78" s="1267">
        <f>I_4!B16</f>
        <v>0</v>
      </c>
      <c r="C78" s="1268"/>
      <c r="D78" s="1269"/>
      <c r="E78" s="1270">
        <f>I_4!G16</f>
        <v>0</v>
      </c>
      <c r="F78" s="1271">
        <f>I_4!K16</f>
        <v>0</v>
      </c>
      <c r="G78" s="1272">
        <f t="shared" si="2"/>
        <v>0</v>
      </c>
      <c r="H78" s="969">
        <f t="shared" si="4"/>
        <v>0</v>
      </c>
      <c r="I78" s="970"/>
      <c r="J78" s="971"/>
    </row>
    <row r="79" spans="1:13" ht="12.75" customHeight="1" x14ac:dyDescent="0.2">
      <c r="A79" s="1280">
        <f t="shared" si="0"/>
        <v>74</v>
      </c>
      <c r="B79" s="1275">
        <f>I_4!B17</f>
        <v>0</v>
      </c>
      <c r="C79" s="1237"/>
      <c r="D79" s="1276"/>
      <c r="E79" s="1277">
        <f>I_4!G17</f>
        <v>0</v>
      </c>
      <c r="F79" s="1278">
        <f>I_4!K17</f>
        <v>0</v>
      </c>
      <c r="G79" s="1281">
        <f t="shared" si="2"/>
        <v>0</v>
      </c>
      <c r="H79" s="978"/>
      <c r="I79" s="979"/>
      <c r="J79" s="980"/>
    </row>
    <row r="80" spans="1:13" ht="12.75" customHeight="1" x14ac:dyDescent="0.2">
      <c r="A80" s="1261">
        <f t="shared" si="0"/>
        <v>75</v>
      </c>
      <c r="B80" s="1205" t="s">
        <v>545</v>
      </c>
      <c r="C80" s="1132"/>
      <c r="D80" s="1262"/>
      <c r="E80" s="1263">
        <f>SUM(E81:E85)</f>
        <v>0</v>
      </c>
      <c r="F80" s="1264">
        <f t="shared" ref="F80:J80" si="5">SUM(F81:F85)</f>
        <v>0</v>
      </c>
      <c r="G80" s="1265">
        <f t="shared" si="2"/>
        <v>0</v>
      </c>
      <c r="H80" s="1015">
        <f t="shared" si="5"/>
        <v>0</v>
      </c>
      <c r="I80" s="1016">
        <f t="shared" si="5"/>
        <v>0</v>
      </c>
      <c r="J80" s="1005">
        <f t="shared" si="5"/>
        <v>0</v>
      </c>
    </row>
    <row r="81" spans="1:10" ht="12.75" customHeight="1" x14ac:dyDescent="0.2">
      <c r="A81" s="1266">
        <f t="shared" si="0"/>
        <v>76</v>
      </c>
      <c r="B81" s="1267">
        <f>I_4!B19</f>
        <v>0</v>
      </c>
      <c r="C81" s="1268"/>
      <c r="D81" s="1269"/>
      <c r="E81" s="1270">
        <f>I_4!G19</f>
        <v>0</v>
      </c>
      <c r="F81" s="1271">
        <f>I_4!K19</f>
        <v>0</v>
      </c>
      <c r="G81" s="1272">
        <f t="shared" si="2"/>
        <v>0</v>
      </c>
      <c r="H81" s="969"/>
      <c r="I81" s="970"/>
      <c r="J81" s="971"/>
    </row>
    <row r="82" spans="1:10" ht="12.75" customHeight="1" x14ac:dyDescent="0.2">
      <c r="A82" s="1266">
        <f t="shared" si="0"/>
        <v>77</v>
      </c>
      <c r="B82" s="1267">
        <f>I_4!B20</f>
        <v>0</v>
      </c>
      <c r="C82" s="1268"/>
      <c r="D82" s="1269"/>
      <c r="E82" s="1270">
        <f>I_4!G20</f>
        <v>0</v>
      </c>
      <c r="F82" s="1271">
        <f>I_4!K20</f>
        <v>0</v>
      </c>
      <c r="G82" s="1272">
        <f t="shared" si="2"/>
        <v>0</v>
      </c>
      <c r="H82" s="969"/>
      <c r="I82" s="970"/>
      <c r="J82" s="971"/>
    </row>
    <row r="83" spans="1:10" ht="12.75" customHeight="1" x14ac:dyDescent="0.2">
      <c r="A83" s="1266">
        <f t="shared" si="0"/>
        <v>78</v>
      </c>
      <c r="B83" s="1267">
        <f>I_4!B21</f>
        <v>0</v>
      </c>
      <c r="C83" s="1268"/>
      <c r="D83" s="1269"/>
      <c r="E83" s="1270">
        <f>I_4!G21</f>
        <v>0</v>
      </c>
      <c r="F83" s="1271">
        <f>I_4!K21</f>
        <v>0</v>
      </c>
      <c r="G83" s="1272">
        <f t="shared" si="2"/>
        <v>0</v>
      </c>
      <c r="H83" s="969"/>
      <c r="I83" s="970"/>
      <c r="J83" s="971"/>
    </row>
    <row r="84" spans="1:10" ht="12.75" customHeight="1" x14ac:dyDescent="0.2">
      <c r="A84" s="1266">
        <f t="shared" si="0"/>
        <v>79</v>
      </c>
      <c r="B84" s="1267">
        <f>I_4!B22</f>
        <v>0</v>
      </c>
      <c r="C84" s="1268"/>
      <c r="D84" s="1269"/>
      <c r="E84" s="1270">
        <f>I_4!G22</f>
        <v>0</v>
      </c>
      <c r="F84" s="1271">
        <f>I_4!K22</f>
        <v>0</v>
      </c>
      <c r="G84" s="1272">
        <f t="shared" si="2"/>
        <v>0</v>
      </c>
      <c r="H84" s="969"/>
      <c r="I84" s="970"/>
      <c r="J84" s="971"/>
    </row>
    <row r="85" spans="1:10" ht="12.75" customHeight="1" x14ac:dyDescent="0.2">
      <c r="A85" s="1255">
        <f t="shared" si="0"/>
        <v>80</v>
      </c>
      <c r="B85" s="1275">
        <f>I_4!B23</f>
        <v>0</v>
      </c>
      <c r="C85" s="1237"/>
      <c r="D85" s="1276"/>
      <c r="E85" s="1277">
        <f>I_4!G23</f>
        <v>0</v>
      </c>
      <c r="F85" s="1278">
        <f>I_4!K23</f>
        <v>0</v>
      </c>
      <c r="G85" s="1281">
        <f t="shared" si="2"/>
        <v>0</v>
      </c>
      <c r="H85" s="978"/>
      <c r="I85" s="979"/>
      <c r="J85" s="980"/>
    </row>
    <row r="86" spans="1:10" ht="12.75" customHeight="1" x14ac:dyDescent="0.2">
      <c r="A86" s="1261">
        <f t="shared" si="0"/>
        <v>81</v>
      </c>
      <c r="B86" s="1205" t="s">
        <v>642</v>
      </c>
      <c r="C86" s="1132"/>
      <c r="D86" s="1262"/>
      <c r="E86" s="1263">
        <f>SUM(E87:E91)</f>
        <v>0</v>
      </c>
      <c r="F86" s="1264">
        <f t="shared" ref="F86:J86" si="6">SUM(F87:F91)</f>
        <v>0</v>
      </c>
      <c r="G86" s="1265">
        <f t="shared" si="2"/>
        <v>0</v>
      </c>
      <c r="H86" s="1015">
        <f t="shared" si="6"/>
        <v>0</v>
      </c>
      <c r="I86" s="1016">
        <f t="shared" si="6"/>
        <v>0</v>
      </c>
      <c r="J86" s="1005">
        <f t="shared" si="6"/>
        <v>0</v>
      </c>
    </row>
    <row r="87" spans="1:10" ht="12.75" customHeight="1" x14ac:dyDescent="0.2">
      <c r="A87" s="1266">
        <f t="shared" si="0"/>
        <v>82</v>
      </c>
      <c r="B87" s="1267">
        <f>I_4!B25</f>
        <v>0</v>
      </c>
      <c r="C87" s="1268"/>
      <c r="D87" s="1269"/>
      <c r="E87" s="1270">
        <f>I_4!G25</f>
        <v>0</v>
      </c>
      <c r="F87" s="1271">
        <f>I_4!K25</f>
        <v>0</v>
      </c>
      <c r="G87" s="1272">
        <f t="shared" si="2"/>
        <v>0</v>
      </c>
      <c r="H87" s="969"/>
      <c r="I87" s="970"/>
      <c r="J87" s="971"/>
    </row>
    <row r="88" spans="1:10" ht="12.75" customHeight="1" x14ac:dyDescent="0.2">
      <c r="A88" s="1266">
        <f t="shared" si="0"/>
        <v>83</v>
      </c>
      <c r="B88" s="1267">
        <f>I_4!B26</f>
        <v>0</v>
      </c>
      <c r="C88" s="1268"/>
      <c r="D88" s="1269"/>
      <c r="E88" s="1270">
        <f>I_4!G26</f>
        <v>0</v>
      </c>
      <c r="F88" s="1271">
        <f>I_4!K26</f>
        <v>0</v>
      </c>
      <c r="G88" s="1272">
        <f t="shared" si="2"/>
        <v>0</v>
      </c>
      <c r="H88" s="969"/>
      <c r="I88" s="970"/>
      <c r="J88" s="971"/>
    </row>
    <row r="89" spans="1:10" ht="12.75" customHeight="1" x14ac:dyDescent="0.2">
      <c r="A89" s="1266">
        <f t="shared" si="0"/>
        <v>84</v>
      </c>
      <c r="B89" s="1267">
        <f>I_4!B27</f>
        <v>0</v>
      </c>
      <c r="C89" s="1268"/>
      <c r="D89" s="1269"/>
      <c r="E89" s="1270">
        <f>I_4!G27</f>
        <v>0</v>
      </c>
      <c r="F89" s="1271">
        <f>I_4!K27</f>
        <v>0</v>
      </c>
      <c r="G89" s="1272">
        <f t="shared" si="2"/>
        <v>0</v>
      </c>
      <c r="H89" s="969"/>
      <c r="I89" s="970"/>
      <c r="J89" s="971"/>
    </row>
    <row r="90" spans="1:10" ht="12.75" customHeight="1" x14ac:dyDescent="0.2">
      <c r="A90" s="1266">
        <f t="shared" si="0"/>
        <v>85</v>
      </c>
      <c r="B90" s="1267">
        <f>I_4!B28</f>
        <v>0</v>
      </c>
      <c r="C90" s="1268"/>
      <c r="D90" s="1269"/>
      <c r="E90" s="1270">
        <f>I_4!G28</f>
        <v>0</v>
      </c>
      <c r="F90" s="1271">
        <f>I_4!K28</f>
        <v>0</v>
      </c>
      <c r="G90" s="1272">
        <f t="shared" si="2"/>
        <v>0</v>
      </c>
      <c r="H90" s="969"/>
      <c r="I90" s="970"/>
      <c r="J90" s="971"/>
    </row>
    <row r="91" spans="1:10" ht="12.75" customHeight="1" x14ac:dyDescent="0.2">
      <c r="A91" s="1255">
        <f t="shared" si="0"/>
        <v>86</v>
      </c>
      <c r="B91" s="1275">
        <f>I_4!B29</f>
        <v>0</v>
      </c>
      <c r="C91" s="1237"/>
      <c r="D91" s="1276"/>
      <c r="E91" s="1277">
        <f>I_4!G29</f>
        <v>0</v>
      </c>
      <c r="F91" s="1278">
        <f>I_4!K29</f>
        <v>0</v>
      </c>
      <c r="G91" s="1281">
        <f t="shared" si="2"/>
        <v>0</v>
      </c>
      <c r="H91" s="978"/>
      <c r="I91" s="979"/>
      <c r="J91" s="980"/>
    </row>
    <row r="92" spans="1:10" ht="12.75" customHeight="1" x14ac:dyDescent="0.2">
      <c r="A92" s="1131">
        <f t="shared" si="0"/>
        <v>87</v>
      </c>
      <c r="B92" s="1205" t="s">
        <v>663</v>
      </c>
      <c r="C92" s="1132"/>
      <c r="D92" s="1262"/>
      <c r="E92" s="1263">
        <f>SUM(E93:E97)</f>
        <v>0</v>
      </c>
      <c r="F92" s="1264">
        <f t="shared" ref="F92:J92" si="7">SUM(F93:F97)</f>
        <v>0</v>
      </c>
      <c r="G92" s="1265">
        <f t="shared" si="2"/>
        <v>0</v>
      </c>
      <c r="H92" s="1015">
        <f t="shared" si="7"/>
        <v>0</v>
      </c>
      <c r="I92" s="1016">
        <f t="shared" si="7"/>
        <v>0</v>
      </c>
      <c r="J92" s="1005">
        <f t="shared" si="7"/>
        <v>0</v>
      </c>
    </row>
    <row r="93" spans="1:10" ht="12.75" customHeight="1" x14ac:dyDescent="0.2">
      <c r="A93" s="1266">
        <f t="shared" si="0"/>
        <v>88</v>
      </c>
      <c r="B93" s="1267" t="str">
        <f>I_4!B31</f>
        <v>Erstellung Investitionskonzept</v>
      </c>
      <c r="C93" s="1268"/>
      <c r="D93" s="1269"/>
      <c r="E93" s="1270">
        <f>I_4!G31</f>
        <v>0</v>
      </c>
      <c r="F93" s="1271">
        <f>I_4!K31</f>
        <v>0</v>
      </c>
      <c r="G93" s="1272">
        <f t="shared" si="2"/>
        <v>0</v>
      </c>
      <c r="H93" s="969"/>
      <c r="I93" s="970"/>
      <c r="J93" s="971"/>
    </row>
    <row r="94" spans="1:10" ht="12.75" customHeight="1" x14ac:dyDescent="0.2">
      <c r="A94" s="1266">
        <f t="shared" si="0"/>
        <v>89</v>
      </c>
      <c r="B94" s="1267">
        <f>I_4!B32</f>
        <v>0</v>
      </c>
      <c r="C94" s="1268"/>
      <c r="D94" s="1269"/>
      <c r="E94" s="1270">
        <f>I_4!G32</f>
        <v>0</v>
      </c>
      <c r="F94" s="1271">
        <f>I_4!K32</f>
        <v>0</v>
      </c>
      <c r="G94" s="1272">
        <f t="shared" si="2"/>
        <v>0</v>
      </c>
      <c r="H94" s="969"/>
      <c r="I94" s="970"/>
      <c r="J94" s="971"/>
    </row>
    <row r="95" spans="1:10" ht="12.75" customHeight="1" x14ac:dyDescent="0.2">
      <c r="A95" s="1266">
        <f t="shared" si="0"/>
        <v>90</v>
      </c>
      <c r="B95" s="1267">
        <f>I_4!B33</f>
        <v>0</v>
      </c>
      <c r="C95" s="1268"/>
      <c r="D95" s="1269"/>
      <c r="E95" s="1270">
        <f>I_4!G33</f>
        <v>0</v>
      </c>
      <c r="F95" s="1271">
        <f>I_4!K33</f>
        <v>0</v>
      </c>
      <c r="G95" s="1272">
        <f t="shared" si="2"/>
        <v>0</v>
      </c>
      <c r="H95" s="969"/>
      <c r="I95" s="970"/>
      <c r="J95" s="971"/>
    </row>
    <row r="96" spans="1:10" ht="12.75" customHeight="1" x14ac:dyDescent="0.2">
      <c r="A96" s="1266">
        <f t="shared" si="0"/>
        <v>91</v>
      </c>
      <c r="B96" s="1267">
        <f>I_4!B34</f>
        <v>0</v>
      </c>
      <c r="C96" s="1268"/>
      <c r="D96" s="1269"/>
      <c r="E96" s="1270">
        <f>I_4!G34</f>
        <v>0</v>
      </c>
      <c r="F96" s="1271">
        <f>I_4!K34</f>
        <v>0</v>
      </c>
      <c r="G96" s="1272">
        <f t="shared" si="2"/>
        <v>0</v>
      </c>
      <c r="H96" s="969"/>
      <c r="I96" s="970"/>
      <c r="J96" s="971"/>
    </row>
    <row r="97" spans="1:11" ht="12.75" customHeight="1" x14ac:dyDescent="0.2">
      <c r="A97" s="1266">
        <f t="shared" si="0"/>
        <v>92</v>
      </c>
      <c r="B97" s="1322" t="s">
        <v>546</v>
      </c>
      <c r="C97" s="1323"/>
      <c r="D97" s="1324"/>
      <c r="E97" s="1215">
        <f>I_4!G35</f>
        <v>0</v>
      </c>
      <c r="F97" s="1216">
        <f>I_4!K35</f>
        <v>0</v>
      </c>
      <c r="G97" s="1325">
        <f t="shared" si="2"/>
        <v>0</v>
      </c>
      <c r="H97" s="1326"/>
      <c r="I97" s="1327"/>
      <c r="J97" s="1328"/>
    </row>
    <row r="98" spans="1:11" ht="12.75" customHeight="1" x14ac:dyDescent="0.2">
      <c r="A98" s="1255">
        <f t="shared" si="0"/>
        <v>93</v>
      </c>
      <c r="B98" s="1319" t="s">
        <v>662</v>
      </c>
      <c r="C98" s="1268"/>
      <c r="D98" s="1269"/>
      <c r="E98" s="1320" t="s">
        <v>664</v>
      </c>
      <c r="F98" s="1321"/>
      <c r="G98" s="1272"/>
      <c r="H98" s="969"/>
      <c r="I98" s="970"/>
      <c r="J98" s="971"/>
    </row>
    <row r="99" spans="1:11" ht="12.75" customHeight="1" x14ac:dyDescent="0.2">
      <c r="A99" s="1240">
        <f>A98+1</f>
        <v>94</v>
      </c>
      <c r="B99" s="1205" t="s">
        <v>347</v>
      </c>
      <c r="C99" s="1132"/>
      <c r="D99" s="1262"/>
      <c r="E99" s="1263">
        <f>E68+E74+E80+E86+E92</f>
        <v>0</v>
      </c>
      <c r="F99" s="1264">
        <f t="shared" ref="F99:J99" si="8">F68+F74+F80+F86+F92</f>
        <v>0</v>
      </c>
      <c r="G99" s="1265">
        <f t="shared" si="2"/>
        <v>0</v>
      </c>
      <c r="H99" s="1265">
        <f t="shared" si="8"/>
        <v>0</v>
      </c>
      <c r="I99" s="1282">
        <f t="shared" si="8"/>
        <v>0</v>
      </c>
      <c r="J99" s="1124">
        <f t="shared" si="8"/>
        <v>0</v>
      </c>
    </row>
    <row r="100" spans="1:11" ht="12.75" customHeight="1" x14ac:dyDescent="0.2">
      <c r="A100" s="1131">
        <f t="shared" si="0"/>
        <v>95</v>
      </c>
      <c r="B100" s="1132"/>
      <c r="C100" s="1132"/>
      <c r="D100" s="1132"/>
      <c r="E100" s="1123"/>
      <c r="F100" s="1123"/>
      <c r="G100" s="1123"/>
      <c r="H100" s="1123"/>
      <c r="I100" s="1123"/>
      <c r="J100" s="1124"/>
    </row>
    <row r="101" spans="1:11" x14ac:dyDescent="0.2">
      <c r="A101" s="1131">
        <f t="shared" si="0"/>
        <v>96</v>
      </c>
      <c r="B101" s="1205" t="s">
        <v>465</v>
      </c>
      <c r="C101" s="1205"/>
      <c r="D101" s="365"/>
      <c r="E101" s="1285"/>
      <c r="F101" s="1286"/>
      <c r="G101" s="1283"/>
      <c r="H101" s="1283"/>
      <c r="I101" s="1283"/>
      <c r="J101" s="1284"/>
    </row>
    <row r="102" spans="1:11" ht="12.75" customHeight="1" x14ac:dyDescent="0.2">
      <c r="A102" s="1266">
        <f t="shared" si="0"/>
        <v>97</v>
      </c>
      <c r="B102" s="1948" t="s">
        <v>600</v>
      </c>
      <c r="C102" s="1949"/>
      <c r="D102" s="1950"/>
      <c r="E102" s="1271">
        <f>I_5!F8</f>
        <v>0</v>
      </c>
      <c r="F102" s="981"/>
      <c r="G102" s="982"/>
      <c r="H102" s="982"/>
      <c r="I102" s="982"/>
      <c r="J102" s="983"/>
      <c r="K102" s="1113"/>
    </row>
    <row r="103" spans="1:11" ht="12.75" customHeight="1" x14ac:dyDescent="0.2">
      <c r="A103" s="1266">
        <f t="shared" si="0"/>
        <v>98</v>
      </c>
      <c r="B103" s="1956" t="s">
        <v>630</v>
      </c>
      <c r="C103" s="1957"/>
      <c r="D103" s="1958"/>
      <c r="E103" s="1213">
        <f>I_5!F15</f>
        <v>0</v>
      </c>
      <c r="F103" s="984"/>
      <c r="G103" s="985"/>
      <c r="H103" s="985"/>
      <c r="I103" s="985"/>
      <c r="J103" s="986"/>
    </row>
    <row r="104" spans="1:11" x14ac:dyDescent="0.2">
      <c r="A104" s="1266">
        <f t="shared" ref="A104:A111" si="9">A103+1</f>
        <v>99</v>
      </c>
      <c r="B104" s="1956" t="s">
        <v>334</v>
      </c>
      <c r="C104" s="1957"/>
      <c r="D104" s="1958"/>
      <c r="E104" s="1289">
        <f>I_5!F27</f>
        <v>0</v>
      </c>
      <c r="F104" s="1019"/>
      <c r="G104" s="988"/>
      <c r="H104" s="988"/>
      <c r="I104" s="988"/>
      <c r="J104" s="989"/>
    </row>
    <row r="105" spans="1:11" x14ac:dyDescent="0.2">
      <c r="A105" s="1266">
        <f t="shared" si="9"/>
        <v>100</v>
      </c>
      <c r="B105" s="1956" t="s">
        <v>636</v>
      </c>
      <c r="C105" s="1957"/>
      <c r="D105" s="1958"/>
      <c r="E105" s="1289">
        <f>I_5!F31</f>
        <v>0</v>
      </c>
      <c r="F105" s="987"/>
      <c r="G105" s="988"/>
      <c r="H105" s="988"/>
      <c r="I105" s="988"/>
      <c r="J105" s="989"/>
    </row>
    <row r="106" spans="1:11" x14ac:dyDescent="0.2">
      <c r="A106" s="1266">
        <f t="shared" si="9"/>
        <v>101</v>
      </c>
      <c r="B106" s="1959" t="s">
        <v>637</v>
      </c>
      <c r="C106" s="1960"/>
      <c r="D106" s="1961"/>
      <c r="E106" s="1289">
        <f>I_5!F36</f>
        <v>0</v>
      </c>
      <c r="F106" s="987"/>
      <c r="G106" s="988"/>
      <c r="H106" s="988"/>
      <c r="I106" s="988"/>
      <c r="J106" s="989"/>
    </row>
    <row r="107" spans="1:11" x14ac:dyDescent="0.2">
      <c r="A107" s="1280">
        <f t="shared" si="9"/>
        <v>102</v>
      </c>
      <c r="B107" s="1287" t="s">
        <v>347</v>
      </c>
      <c r="C107" s="1241"/>
      <c r="D107" s="1288"/>
      <c r="E107" s="1290">
        <f>SUM(E102:E106)</f>
        <v>0</v>
      </c>
      <c r="F107" s="1291"/>
      <c r="G107" s="1292"/>
      <c r="H107" s="1292"/>
      <c r="I107" s="1292"/>
      <c r="J107" s="1293"/>
    </row>
    <row r="108" spans="1:11" x14ac:dyDescent="0.2">
      <c r="A108" s="1131">
        <f t="shared" si="9"/>
        <v>103</v>
      </c>
      <c r="B108" s="1132"/>
      <c r="C108" s="1132"/>
      <c r="D108" s="1132"/>
      <c r="E108" s="1123"/>
      <c r="F108" s="1123"/>
      <c r="G108" s="1123"/>
      <c r="H108" s="1123"/>
      <c r="I108" s="1123"/>
      <c r="J108" s="1124"/>
    </row>
    <row r="109" spans="1:11" ht="12.75" customHeight="1" x14ac:dyDescent="0.2">
      <c r="A109" s="1131">
        <f>A108+1</f>
        <v>104</v>
      </c>
      <c r="B109" s="1294" t="s">
        <v>613</v>
      </c>
      <c r="C109" s="1294"/>
      <c r="D109" s="1294"/>
      <c r="E109" s="1295"/>
      <c r="F109" s="1295"/>
      <c r="G109" s="1295"/>
      <c r="H109" s="1295"/>
      <c r="I109" s="1295"/>
      <c r="J109" s="1296"/>
    </row>
    <row r="110" spans="1:11" ht="12.75" customHeight="1" x14ac:dyDescent="0.2">
      <c r="A110" s="1131">
        <f t="shared" si="9"/>
        <v>105</v>
      </c>
      <c r="B110" s="1297" t="s">
        <v>614</v>
      </c>
      <c r="C110" s="1298" t="s">
        <v>345</v>
      </c>
      <c r="D110" s="1966" t="s">
        <v>615</v>
      </c>
      <c r="E110" s="1967"/>
      <c r="F110" s="1967"/>
      <c r="G110" s="1962" t="s">
        <v>631</v>
      </c>
      <c r="H110" s="1963"/>
      <c r="I110" s="1964" t="s">
        <v>632</v>
      </c>
      <c r="J110" s="1965"/>
    </row>
    <row r="111" spans="1:11" ht="12.75" customHeight="1" x14ac:dyDescent="0.2">
      <c r="A111" s="1266">
        <f t="shared" si="9"/>
        <v>106</v>
      </c>
      <c r="B111" s="1035"/>
      <c r="C111" s="1036"/>
      <c r="D111" s="1968"/>
      <c r="E111" s="1969"/>
      <c r="F111" s="1969"/>
      <c r="G111" s="1993"/>
      <c r="H111" s="1997"/>
      <c r="I111" s="1993"/>
      <c r="J111" s="1994"/>
    </row>
    <row r="112" spans="1:11" ht="12.75" customHeight="1" x14ac:dyDescent="0.2">
      <c r="A112" s="1273">
        <f t="shared" ref="A112:A149" si="10">A111+1</f>
        <v>107</v>
      </c>
      <c r="B112" s="1033"/>
      <c r="C112" s="1034"/>
      <c r="D112" s="1954"/>
      <c r="E112" s="1955"/>
      <c r="F112" s="1955"/>
      <c r="G112" s="1989"/>
      <c r="H112" s="1990"/>
      <c r="I112" s="1989"/>
      <c r="J112" s="1995"/>
    </row>
    <row r="113" spans="1:10" ht="12.75" customHeight="1" x14ac:dyDescent="0.2">
      <c r="A113" s="1273">
        <f t="shared" si="10"/>
        <v>108</v>
      </c>
      <c r="B113" s="1033"/>
      <c r="C113" s="1034"/>
      <c r="D113" s="1954"/>
      <c r="E113" s="1955"/>
      <c r="F113" s="1955"/>
      <c r="G113" s="1989"/>
      <c r="H113" s="1990"/>
      <c r="I113" s="1989"/>
      <c r="J113" s="1995"/>
    </row>
    <row r="114" spans="1:10" ht="12.75" customHeight="1" x14ac:dyDescent="0.2">
      <c r="A114" s="1273">
        <f t="shared" si="10"/>
        <v>109</v>
      </c>
      <c r="B114" s="1033"/>
      <c r="C114" s="1034"/>
      <c r="D114" s="1954"/>
      <c r="E114" s="1955"/>
      <c r="F114" s="1955"/>
      <c r="G114" s="1989"/>
      <c r="H114" s="1990"/>
      <c r="I114" s="1989"/>
      <c r="J114" s="1995"/>
    </row>
    <row r="115" spans="1:10" ht="12.75" customHeight="1" x14ac:dyDescent="0.2">
      <c r="A115" s="1280">
        <f t="shared" si="10"/>
        <v>110</v>
      </c>
      <c r="B115" s="1037"/>
      <c r="C115" s="1038"/>
      <c r="D115" s="1977"/>
      <c r="E115" s="1978"/>
      <c r="F115" s="1978"/>
      <c r="G115" s="1991"/>
      <c r="H115" s="1992"/>
      <c r="I115" s="1991"/>
      <c r="J115" s="1996"/>
    </row>
    <row r="116" spans="1:10" ht="12.75" customHeight="1" thickBot="1" x14ac:dyDescent="0.25">
      <c r="A116" s="1299">
        <f t="shared" si="10"/>
        <v>111</v>
      </c>
      <c r="B116" s="1301"/>
      <c r="C116" s="1301"/>
      <c r="D116" s="1301"/>
      <c r="E116" s="1302"/>
      <c r="F116" s="1302"/>
      <c r="G116" s="1302"/>
      <c r="H116" s="1302"/>
      <c r="I116" s="1302"/>
      <c r="J116" s="1303"/>
    </row>
    <row r="117" spans="1:10" ht="12.75" customHeight="1" x14ac:dyDescent="0.2">
      <c r="A117" s="1484">
        <f>A116+1</f>
        <v>112</v>
      </c>
      <c r="B117" s="1485" t="s">
        <v>691</v>
      </c>
      <c r="C117" s="1485"/>
      <c r="D117" s="1485"/>
      <c r="E117" s="1486"/>
      <c r="F117" s="1486"/>
      <c r="G117" s="1486"/>
      <c r="H117" s="1486"/>
      <c r="I117" s="1486"/>
      <c r="J117" s="1487"/>
    </row>
    <row r="118" spans="1:10" ht="12.75" customHeight="1" x14ac:dyDescent="0.2">
      <c r="A118" s="1131">
        <f>A117+1</f>
        <v>113</v>
      </c>
      <c r="B118" s="1493" t="s">
        <v>696</v>
      </c>
      <c r="C118" s="1494"/>
      <c r="D118" s="1499"/>
      <c r="E118" s="1265"/>
      <c r="F118" s="1123"/>
      <c r="G118" s="1123"/>
      <c r="H118" s="1979" t="s">
        <v>310</v>
      </c>
      <c r="I118" s="1980"/>
      <c r="J118" s="1981"/>
    </row>
    <row r="119" spans="1:10" ht="12.75" customHeight="1" x14ac:dyDescent="0.2">
      <c r="A119" s="1240">
        <f t="shared" ref="A119:A120" si="11">A118+1</f>
        <v>114</v>
      </c>
      <c r="B119" s="1511" t="s">
        <v>698</v>
      </c>
      <c r="C119" s="1494"/>
      <c r="D119" s="1492"/>
      <c r="E119" s="1489"/>
      <c r="F119" s="1505"/>
      <c r="G119" s="1506"/>
      <c r="H119" s="1982"/>
      <c r="I119" s="1982"/>
      <c r="J119" s="1983"/>
    </row>
    <row r="120" spans="1:10" ht="12.75" customHeight="1" x14ac:dyDescent="0.2">
      <c r="A120" s="1240">
        <f t="shared" si="11"/>
        <v>115</v>
      </c>
      <c r="B120" s="1493" t="s">
        <v>345</v>
      </c>
      <c r="C120" s="1504"/>
      <c r="D120" s="1500" t="s">
        <v>692</v>
      </c>
      <c r="E120" s="1501" t="s">
        <v>694</v>
      </c>
      <c r="F120" s="1502" t="s">
        <v>695</v>
      </c>
      <c r="G120" s="1503" t="s">
        <v>323</v>
      </c>
      <c r="H120" s="1984"/>
      <c r="I120" s="1984"/>
      <c r="J120" s="1985"/>
    </row>
    <row r="121" spans="1:10" ht="12.75" customHeight="1" x14ac:dyDescent="0.2">
      <c r="A121" s="1240">
        <f t="shared" ref="A121:A123" si="12">A120+1</f>
        <v>116</v>
      </c>
      <c r="B121" s="1495" t="s">
        <v>693</v>
      </c>
      <c r="C121" s="1496"/>
      <c r="D121" s="1508"/>
      <c r="E121" s="1509"/>
      <c r="F121" s="1510"/>
      <c r="G121" s="1507"/>
      <c r="H121" s="1984"/>
      <c r="I121" s="1984"/>
      <c r="J121" s="1985"/>
    </row>
    <row r="122" spans="1:10" ht="12.75" customHeight="1" thickBot="1" x14ac:dyDescent="0.25">
      <c r="A122" s="1244">
        <f t="shared" si="12"/>
        <v>117</v>
      </c>
      <c r="B122" s="1497" t="s">
        <v>697</v>
      </c>
      <c r="C122" s="1498"/>
      <c r="D122" s="1490"/>
      <c r="E122" s="1488"/>
      <c r="F122" s="1491"/>
      <c r="G122" s="1491">
        <f>SUM(D122:F122)</f>
        <v>0</v>
      </c>
      <c r="H122" s="1986"/>
      <c r="I122" s="1987"/>
      <c r="J122" s="1988"/>
    </row>
    <row r="123" spans="1:10" ht="12.75" customHeight="1" x14ac:dyDescent="0.2">
      <c r="A123" s="1240">
        <f t="shared" si="12"/>
        <v>118</v>
      </c>
      <c r="B123" s="1294" t="s">
        <v>616</v>
      </c>
      <c r="C123" s="1294"/>
      <c r="D123" s="1294"/>
      <c r="E123" s="1295"/>
      <c r="F123" s="1295"/>
      <c r="G123" s="1295"/>
      <c r="H123" s="1295"/>
      <c r="I123" s="1295"/>
      <c r="J123" s="1296"/>
    </row>
    <row r="124" spans="1:10" ht="103.5" customHeight="1" x14ac:dyDescent="0.2">
      <c r="A124" s="1300">
        <f t="shared" si="10"/>
        <v>119</v>
      </c>
      <c r="B124" s="1970"/>
      <c r="C124" s="1971"/>
      <c r="D124" s="1971"/>
      <c r="E124" s="1971"/>
      <c r="F124" s="1971"/>
      <c r="G124" s="1971"/>
      <c r="H124" s="1971"/>
      <c r="I124" s="1971"/>
      <c r="J124" s="1972"/>
    </row>
    <row r="125" spans="1:10" x14ac:dyDescent="0.2">
      <c r="A125" s="1131">
        <f>A124+1</f>
        <v>120</v>
      </c>
      <c r="B125" s="1132" t="s">
        <v>617</v>
      </c>
      <c r="C125" s="1132"/>
      <c r="D125" s="1132"/>
      <c r="E125" s="1123"/>
      <c r="F125" s="1123"/>
      <c r="G125" s="1123"/>
      <c r="H125" s="1123"/>
      <c r="I125" s="1123"/>
      <c r="J125" s="1124"/>
    </row>
    <row r="126" spans="1:10" ht="92.25" customHeight="1" x14ac:dyDescent="0.2">
      <c r="A126" s="1300">
        <f t="shared" si="10"/>
        <v>121</v>
      </c>
      <c r="B126" s="1970"/>
      <c r="C126" s="1971"/>
      <c r="D126" s="1971"/>
      <c r="E126" s="1971"/>
      <c r="F126" s="1971"/>
      <c r="G126" s="1971"/>
      <c r="H126" s="1971"/>
      <c r="I126" s="1971"/>
      <c r="J126" s="1972"/>
    </row>
    <row r="127" spans="1:10" ht="42" customHeight="1" x14ac:dyDescent="0.2">
      <c r="A127" s="1300">
        <f>A126+1</f>
        <v>122</v>
      </c>
      <c r="B127" s="1039"/>
      <c r="C127" s="1975"/>
      <c r="D127" s="1975"/>
      <c r="E127" s="1975"/>
      <c r="F127" s="1975"/>
      <c r="G127" s="1975"/>
      <c r="H127" s="1975"/>
      <c r="I127" s="1975"/>
      <c r="J127" s="1976"/>
    </row>
    <row r="128" spans="1:10" x14ac:dyDescent="0.2">
      <c r="A128" s="1266">
        <f t="shared" si="10"/>
        <v>123</v>
      </c>
      <c r="B128" s="708" t="s">
        <v>618</v>
      </c>
      <c r="C128" s="708"/>
      <c r="D128" s="708"/>
      <c r="E128" s="708"/>
      <c r="F128" s="708"/>
      <c r="G128" s="708"/>
      <c r="H128" s="708"/>
      <c r="I128" s="708"/>
      <c r="J128" s="1304"/>
    </row>
    <row r="129" spans="1:10" ht="12.75" customHeight="1" x14ac:dyDescent="0.2">
      <c r="A129" s="1131">
        <f t="shared" si="10"/>
        <v>124</v>
      </c>
      <c r="B129" s="1132"/>
      <c r="C129" s="1132"/>
      <c r="D129" s="1132"/>
      <c r="E129" s="1123"/>
      <c r="F129" s="1123"/>
      <c r="G129" s="1123"/>
      <c r="H129" s="1123"/>
      <c r="I129" s="1123"/>
      <c r="J129" s="1124"/>
    </row>
    <row r="130" spans="1:10" x14ac:dyDescent="0.2">
      <c r="A130" s="1273">
        <f>A129</f>
        <v>124</v>
      </c>
      <c r="B130" s="1132" t="s">
        <v>619</v>
      </c>
      <c r="C130" s="1132"/>
      <c r="D130" s="1132"/>
      <c r="E130" s="1123"/>
      <c r="F130" s="1123"/>
      <c r="G130" s="1123"/>
      <c r="H130" s="1123"/>
      <c r="I130" s="1123"/>
      <c r="J130" s="1124"/>
    </row>
    <row r="131" spans="1:10" ht="12.75" x14ac:dyDescent="0.2">
      <c r="A131" s="1273">
        <f t="shared" si="10"/>
        <v>125</v>
      </c>
      <c r="B131" s="1307" t="s">
        <v>620</v>
      </c>
      <c r="C131" s="1313"/>
      <c r="D131" s="426"/>
      <c r="E131" s="1059"/>
      <c r="F131" s="1307" t="s">
        <v>652</v>
      </c>
      <c r="G131" s="1307"/>
      <c r="H131" s="1307"/>
      <c r="I131" s="1308"/>
      <c r="J131" s="709"/>
    </row>
    <row r="132" spans="1:10" ht="12.75" x14ac:dyDescent="0.2">
      <c r="A132" s="1273">
        <f t="shared" si="10"/>
        <v>126</v>
      </c>
      <c r="B132" s="1973" t="s">
        <v>621</v>
      </c>
      <c r="C132" s="1974"/>
      <c r="D132" s="1040"/>
      <c r="E132" s="1060"/>
      <c r="F132" s="1309" t="s">
        <v>653</v>
      </c>
      <c r="G132" s="1181"/>
      <c r="H132" s="1310"/>
      <c r="I132" s="1057"/>
      <c r="J132" s="1305"/>
    </row>
    <row r="133" spans="1:10" ht="12.75" x14ac:dyDescent="0.2">
      <c r="A133" s="1255">
        <f t="shared" si="10"/>
        <v>127</v>
      </c>
      <c r="B133" s="1311" t="s">
        <v>622</v>
      </c>
      <c r="C133" s="1314"/>
      <c r="D133" s="427"/>
      <c r="E133" s="1061"/>
      <c r="F133" s="1311" t="s">
        <v>654</v>
      </c>
      <c r="G133" s="1182"/>
      <c r="H133" s="1312"/>
      <c r="I133" s="1058"/>
      <c r="J133" s="1306"/>
    </row>
    <row r="134" spans="1:10" ht="12.75" customHeight="1" x14ac:dyDescent="0.2">
      <c r="A134" s="1266">
        <f t="shared" si="10"/>
        <v>128</v>
      </c>
      <c r="B134" s="1928"/>
      <c r="C134" s="1929"/>
      <c r="D134" s="1929"/>
      <c r="E134" s="1929"/>
      <c r="F134" s="1929"/>
      <c r="G134" s="1929"/>
      <c r="H134" s="1930"/>
      <c r="I134" s="1930"/>
      <c r="J134" s="1931"/>
    </row>
    <row r="135" spans="1:10" ht="12.75" customHeight="1" x14ac:dyDescent="0.2">
      <c r="A135" s="1273">
        <f t="shared" si="10"/>
        <v>129</v>
      </c>
      <c r="B135" s="1932"/>
      <c r="C135" s="1933"/>
      <c r="D135" s="1933"/>
      <c r="E135" s="1933"/>
      <c r="F135" s="1933"/>
      <c r="G135" s="1933"/>
      <c r="H135" s="1933"/>
      <c r="I135" s="1933"/>
      <c r="J135" s="1934"/>
    </row>
    <row r="136" spans="1:10" ht="12.75" customHeight="1" x14ac:dyDescent="0.2">
      <c r="A136" s="1273">
        <f t="shared" si="10"/>
        <v>130</v>
      </c>
      <c r="B136" s="1932"/>
      <c r="C136" s="1933"/>
      <c r="D136" s="1933"/>
      <c r="E136" s="1933"/>
      <c r="F136" s="1933"/>
      <c r="G136" s="1933"/>
      <c r="H136" s="1933"/>
      <c r="I136" s="1933"/>
      <c r="J136" s="1934"/>
    </row>
    <row r="137" spans="1:10" ht="12.75" customHeight="1" x14ac:dyDescent="0.2">
      <c r="A137" s="1273">
        <f t="shared" si="10"/>
        <v>131</v>
      </c>
      <c r="B137" s="1932"/>
      <c r="C137" s="1933"/>
      <c r="D137" s="1933"/>
      <c r="E137" s="1933"/>
      <c r="F137" s="1933"/>
      <c r="G137" s="1933"/>
      <c r="H137" s="1933"/>
      <c r="I137" s="1933"/>
      <c r="J137" s="1934"/>
    </row>
    <row r="138" spans="1:10" x14ac:dyDescent="0.2">
      <c r="A138" s="1273">
        <f t="shared" si="10"/>
        <v>132</v>
      </c>
      <c r="B138" s="1932"/>
      <c r="C138" s="1933"/>
      <c r="D138" s="1933"/>
      <c r="E138" s="1933"/>
      <c r="F138" s="1933"/>
      <c r="G138" s="1933"/>
      <c r="H138" s="1933"/>
      <c r="I138" s="1933"/>
      <c r="J138" s="1934"/>
    </row>
    <row r="139" spans="1:10" x14ac:dyDescent="0.2">
      <c r="A139" s="1273">
        <f t="shared" si="10"/>
        <v>133</v>
      </c>
      <c r="B139" s="1932"/>
      <c r="C139" s="1933"/>
      <c r="D139" s="1933"/>
      <c r="E139" s="1933"/>
      <c r="F139" s="1933"/>
      <c r="G139" s="1933"/>
      <c r="H139" s="1933"/>
      <c r="I139" s="1933"/>
      <c r="J139" s="1934"/>
    </row>
    <row r="140" spans="1:10" x14ac:dyDescent="0.2">
      <c r="A140" s="1273">
        <f t="shared" si="10"/>
        <v>134</v>
      </c>
      <c r="B140" s="1932"/>
      <c r="C140" s="1933"/>
      <c r="D140" s="1933"/>
      <c r="E140" s="1933"/>
      <c r="F140" s="1933"/>
      <c r="G140" s="1933"/>
      <c r="H140" s="1933"/>
      <c r="I140" s="1933"/>
      <c r="J140" s="1934"/>
    </row>
    <row r="141" spans="1:10" x14ac:dyDescent="0.2">
      <c r="A141" s="1273">
        <f t="shared" si="10"/>
        <v>135</v>
      </c>
      <c r="B141" s="1932"/>
      <c r="C141" s="1933"/>
      <c r="D141" s="1933"/>
      <c r="E141" s="1933"/>
      <c r="F141" s="1933"/>
      <c r="G141" s="1933"/>
      <c r="H141" s="1933"/>
      <c r="I141" s="1933"/>
      <c r="J141" s="1934"/>
    </row>
    <row r="142" spans="1:10" x14ac:dyDescent="0.2">
      <c r="A142" s="1273">
        <f t="shared" si="10"/>
        <v>136</v>
      </c>
      <c r="B142" s="1932"/>
      <c r="C142" s="1933"/>
      <c r="D142" s="1933"/>
      <c r="E142" s="1933"/>
      <c r="F142" s="1933"/>
      <c r="G142" s="1933"/>
      <c r="H142" s="1933"/>
      <c r="I142" s="1933"/>
      <c r="J142" s="1934"/>
    </row>
    <row r="143" spans="1:10" x14ac:dyDescent="0.2">
      <c r="A143" s="1273">
        <f t="shared" si="10"/>
        <v>137</v>
      </c>
      <c r="B143" s="1932"/>
      <c r="C143" s="1933"/>
      <c r="D143" s="1933"/>
      <c r="E143" s="1933"/>
      <c r="F143" s="1933"/>
      <c r="G143" s="1933"/>
      <c r="H143" s="1933"/>
      <c r="I143" s="1933"/>
      <c r="J143" s="1934"/>
    </row>
    <row r="144" spans="1:10" x14ac:dyDescent="0.2">
      <c r="A144" s="1273">
        <f t="shared" si="10"/>
        <v>138</v>
      </c>
      <c r="B144" s="1932"/>
      <c r="C144" s="1933"/>
      <c r="D144" s="1933"/>
      <c r="E144" s="1933"/>
      <c r="F144" s="1933"/>
      <c r="G144" s="1933"/>
      <c r="H144" s="1933"/>
      <c r="I144" s="1933"/>
      <c r="J144" s="1934"/>
    </row>
    <row r="145" spans="1:10" x14ac:dyDescent="0.2">
      <c r="A145" s="1273">
        <f t="shared" si="10"/>
        <v>139</v>
      </c>
      <c r="B145" s="1932"/>
      <c r="C145" s="1933"/>
      <c r="D145" s="1933"/>
      <c r="E145" s="1933"/>
      <c r="F145" s="1933"/>
      <c r="G145" s="1933"/>
      <c r="H145" s="1933"/>
      <c r="I145" s="1933"/>
      <c r="J145" s="1934"/>
    </row>
    <row r="146" spans="1:10" x14ac:dyDescent="0.2">
      <c r="A146" s="1273">
        <f t="shared" si="10"/>
        <v>140</v>
      </c>
      <c r="B146" s="1932"/>
      <c r="C146" s="1933"/>
      <c r="D146" s="1933"/>
      <c r="E146" s="1933"/>
      <c r="F146" s="1933"/>
      <c r="G146" s="1933"/>
      <c r="H146" s="1933"/>
      <c r="I146" s="1933"/>
      <c r="J146" s="1934"/>
    </row>
    <row r="147" spans="1:10" x14ac:dyDescent="0.2">
      <c r="A147" s="1255">
        <f t="shared" si="10"/>
        <v>141</v>
      </c>
      <c r="B147" s="1935"/>
      <c r="C147" s="1936"/>
      <c r="D147" s="1936"/>
      <c r="E147" s="1936"/>
      <c r="F147" s="1936"/>
      <c r="G147" s="1936"/>
      <c r="H147" s="1936"/>
      <c r="I147" s="1936"/>
      <c r="J147" s="1937"/>
    </row>
    <row r="148" spans="1:10" ht="47.25" customHeight="1" x14ac:dyDescent="0.2">
      <c r="A148" s="1300">
        <f>A147+1</f>
        <v>142</v>
      </c>
      <c r="B148" s="1039"/>
      <c r="C148" s="1926"/>
      <c r="D148" s="1926"/>
      <c r="E148" s="1926"/>
      <c r="F148" s="1926"/>
      <c r="G148" s="1926"/>
      <c r="H148" s="1926"/>
      <c r="I148" s="1926"/>
      <c r="J148" s="1927"/>
    </row>
    <row r="149" spans="1:10" ht="12.75" customHeight="1" thickBot="1" x14ac:dyDescent="0.25">
      <c r="A149" s="1244">
        <f t="shared" si="10"/>
        <v>143</v>
      </c>
      <c r="B149" s="582" t="s">
        <v>623</v>
      </c>
      <c r="C149" s="582"/>
      <c r="D149" s="582"/>
      <c r="E149" s="582"/>
      <c r="F149" s="582"/>
      <c r="G149" s="582"/>
      <c r="H149" s="582"/>
      <c r="I149" s="582"/>
      <c r="J149" s="1077"/>
    </row>
  </sheetData>
  <sheetProtection password="D432" sheet="1" objects="1" scenarios="1" pivotTables="0"/>
  <protectedRanges>
    <protectedRange sqref="B134:J148" name="Bereich21"/>
    <protectedRange sqref="I132:I133" name="Bereich20"/>
    <protectedRange sqref="D131:E133" name="Bereich19"/>
    <protectedRange sqref="B126:J127" name="Bereich18"/>
    <protectedRange sqref="B124" name="Bereich17"/>
    <protectedRange sqref="H119:J122" name="Bereich16"/>
    <protectedRange sqref="D118:F122" name="Bereich15"/>
    <protectedRange sqref="B111:J115" name="Bereich14"/>
    <protectedRange sqref="F102:J105" name="Bereich13"/>
    <protectedRange sqref="H93:J98" name="Bereich12"/>
    <protectedRange sqref="H87:J91" name="Bereich11"/>
    <protectedRange sqref="H81:J85" name="Bereich10"/>
    <protectedRange sqref="H75:J79" name="Bereich9"/>
    <protectedRange sqref="H69:J73" name="Bereich8"/>
    <protectedRange sqref="F3:J3" name="Bereich7"/>
    <protectedRange sqref="F53:J60" name="Bereich6"/>
    <protectedRange sqref="F35:J41" name="Bereich5"/>
    <protectedRange sqref="F35:J41" name="Bereich4"/>
    <protectedRange sqref="B14:J19" name="Bereich3"/>
    <protectedRange sqref="C5:D6" name="Bereich2"/>
    <protectedRange sqref="F3:J4" name="Bereich1"/>
  </protectedRanges>
  <mergeCells count="56">
    <mergeCell ref="G113:H113"/>
    <mergeCell ref="G114:H114"/>
    <mergeCell ref="G115:H115"/>
    <mergeCell ref="I111:J111"/>
    <mergeCell ref="I112:J112"/>
    <mergeCell ref="I113:J113"/>
    <mergeCell ref="I114:J114"/>
    <mergeCell ref="I115:J115"/>
    <mergeCell ref="G111:H111"/>
    <mergeCell ref="G112:H112"/>
    <mergeCell ref="B124:J124"/>
    <mergeCell ref="B126:J126"/>
    <mergeCell ref="B132:C132"/>
    <mergeCell ref="C127:J127"/>
    <mergeCell ref="D114:F114"/>
    <mergeCell ref="D115:F115"/>
    <mergeCell ref="H118:J118"/>
    <mergeCell ref="H119:J119"/>
    <mergeCell ref="H120:J120"/>
    <mergeCell ref="H121:J121"/>
    <mergeCell ref="H122:J122"/>
    <mergeCell ref="G110:H110"/>
    <mergeCell ref="I110:J110"/>
    <mergeCell ref="D110:F110"/>
    <mergeCell ref="D111:F111"/>
    <mergeCell ref="D112:F112"/>
    <mergeCell ref="D113:F113"/>
    <mergeCell ref="B103:D103"/>
    <mergeCell ref="B104:D104"/>
    <mergeCell ref="B105:D105"/>
    <mergeCell ref="B106:D106"/>
    <mergeCell ref="F3:J3"/>
    <mergeCell ref="F4:J4"/>
    <mergeCell ref="G35:J35"/>
    <mergeCell ref="G36:J36"/>
    <mergeCell ref="B102:D102"/>
    <mergeCell ref="G37:J37"/>
    <mergeCell ref="G38:J38"/>
    <mergeCell ref="G39:J39"/>
    <mergeCell ref="G40:J40"/>
    <mergeCell ref="G41:J41"/>
    <mergeCell ref="C148:J148"/>
    <mergeCell ref="B134:J134"/>
    <mergeCell ref="B137:J137"/>
    <mergeCell ref="B135:J135"/>
    <mergeCell ref="B136:J136"/>
    <mergeCell ref="B138:J138"/>
    <mergeCell ref="B139:J139"/>
    <mergeCell ref="B140:J140"/>
    <mergeCell ref="B141:J141"/>
    <mergeCell ref="B142:J142"/>
    <mergeCell ref="B143:J143"/>
    <mergeCell ref="B144:J144"/>
    <mergeCell ref="B145:J145"/>
    <mergeCell ref="B146:J146"/>
    <mergeCell ref="B147:J147"/>
  </mergeCells>
  <dataValidations count="1">
    <dataValidation type="list" showInputMessage="1" showErrorMessage="1" sqref="F3:J3">
      <formula1>ALFF</formula1>
    </dataValidation>
  </dataValidations>
  <pageMargins left="0.59055118110236227" right="0.19685039370078741" top="0.39370078740157483" bottom="0.19685039370078741" header="0.19685039370078741" footer="0.19685039370078741"/>
  <pageSetup paperSize="9" fitToHeight="4" orientation="portrait" r:id="rId1"/>
  <headerFooter alignWithMargins="0">
    <oddFooter>&amp;CInvestitionskonzept_Geschäftsplan_2023 (Stand: 16.05.2023)</oddFooter>
  </headerFooter>
  <rowBreaks count="3" manualBreakCount="3">
    <brk id="60" max="16383" man="1"/>
    <brk id="64" max="16383" man="1"/>
    <brk id="12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3" tint="0.59999389629810485"/>
    <pageSetUpPr fitToPage="1"/>
  </sheetPr>
  <dimension ref="A1:L77"/>
  <sheetViews>
    <sheetView showGridLines="0" showZeros="0" zoomScaleNormal="100" workbookViewId="0">
      <selection activeCell="L90" sqref="L90"/>
    </sheetView>
  </sheetViews>
  <sheetFormatPr baseColWidth="10" defaultColWidth="7" defaultRowHeight="11.25" x14ac:dyDescent="0.2"/>
  <cols>
    <col min="1" max="1" width="3.42578125" style="2" customWidth="1"/>
    <col min="2" max="2" width="18.85546875" style="2" customWidth="1"/>
    <col min="3" max="3" width="8.5703125" style="2" customWidth="1"/>
    <col min="4" max="10" width="7.85546875" style="2" customWidth="1"/>
    <col min="11" max="11" width="9.28515625" style="2" customWidth="1"/>
    <col min="12" max="24" width="10.85546875" style="2" customWidth="1"/>
    <col min="25" max="16384" width="7" style="2"/>
  </cols>
  <sheetData>
    <row r="1" spans="1:12" s="4" customFormat="1" ht="12.75" customHeight="1" x14ac:dyDescent="0.2">
      <c r="A1" s="704" t="str">
        <f>I_1!A1</f>
        <v xml:space="preserve">INVESTITIONSKONZEPT (IK) / GESCHÄFTSPLAN (GPL) SACHSEN-ANHALT   -    </v>
      </c>
      <c r="B1" s="116"/>
      <c r="C1" s="116"/>
      <c r="D1" s="116"/>
      <c r="E1" s="116"/>
      <c r="F1" s="116"/>
      <c r="G1" s="116"/>
      <c r="H1" s="116"/>
      <c r="I1" s="116"/>
      <c r="J1" s="711"/>
      <c r="K1" s="712" t="s">
        <v>278</v>
      </c>
    </row>
    <row r="2" spans="1:12" s="4" customFormat="1" ht="12.75" customHeight="1" thickBot="1" x14ac:dyDescent="0.25">
      <c r="A2" s="705" t="s">
        <v>84</v>
      </c>
      <c r="B2" s="119"/>
      <c r="C2" s="706"/>
      <c r="D2" s="713"/>
      <c r="E2" s="713"/>
      <c r="F2" s="119"/>
      <c r="G2" s="119"/>
      <c r="H2" s="119"/>
      <c r="I2" s="119"/>
      <c r="J2" s="714"/>
      <c r="K2" s="715"/>
    </row>
    <row r="3" spans="1:12" ht="12.75" customHeight="1" x14ac:dyDescent="0.2">
      <c r="A3" s="85">
        <v>1</v>
      </c>
      <c r="B3" s="86" t="s">
        <v>7</v>
      </c>
      <c r="C3" s="87" t="s">
        <v>55</v>
      </c>
      <c r="D3" s="88" t="str">
        <f>CONCATENATE("IST ",I_1!I30,"")</f>
        <v xml:space="preserve">IST </v>
      </c>
      <c r="E3" s="89"/>
      <c r="F3" s="88" t="str">
        <f>CONCATENATE("ZIEL ",I_1!I31,"")</f>
        <v xml:space="preserve">ZIEL </v>
      </c>
      <c r="G3" s="90"/>
      <c r="H3" s="534" t="s">
        <v>483</v>
      </c>
      <c r="I3" s="90"/>
      <c r="J3" s="91" t="str">
        <f>D3</f>
        <v xml:space="preserve">IST </v>
      </c>
      <c r="K3" s="92" t="str">
        <f>F3</f>
        <v xml:space="preserve">ZIEL </v>
      </c>
    </row>
    <row r="4" spans="1:12" ht="12.75" customHeight="1" x14ac:dyDescent="0.2">
      <c r="A4" s="93">
        <f>A3+1</f>
        <v>2</v>
      </c>
      <c r="B4" s="94" t="s">
        <v>54</v>
      </c>
      <c r="C4" s="95"/>
      <c r="D4" s="96" t="s">
        <v>56</v>
      </c>
      <c r="E4" s="97" t="s">
        <v>57</v>
      </c>
      <c r="F4" s="96" t="s">
        <v>56</v>
      </c>
      <c r="G4" s="97" t="s">
        <v>57</v>
      </c>
      <c r="H4" s="98"/>
      <c r="I4" s="99"/>
      <c r="J4" s="100"/>
      <c r="K4" s="174"/>
    </row>
    <row r="5" spans="1:12" ht="12.75" customHeight="1" x14ac:dyDescent="0.2">
      <c r="A5" s="93">
        <f t="shared" ref="A5:A63" si="0">A4+1</f>
        <v>3</v>
      </c>
      <c r="B5" s="389" t="s">
        <v>8</v>
      </c>
      <c r="C5" s="600">
        <v>6100</v>
      </c>
      <c r="D5" s="6"/>
      <c r="E5" s="7"/>
      <c r="F5" s="6"/>
      <c r="G5" s="7"/>
      <c r="H5" s="423" t="s">
        <v>265</v>
      </c>
      <c r="I5" s="416"/>
      <c r="J5" s="692">
        <f>'Anlage 1 Berechn. Umsatzerl'!H48</f>
        <v>0</v>
      </c>
      <c r="K5" s="693">
        <f>'Anlage 1 Berechn. Umsatzerl'!K48</f>
        <v>0</v>
      </c>
    </row>
    <row r="6" spans="1:12" ht="12.75" customHeight="1" x14ac:dyDescent="0.2">
      <c r="A6" s="93">
        <f t="shared" si="0"/>
        <v>4</v>
      </c>
      <c r="B6" s="392" t="s">
        <v>10</v>
      </c>
      <c r="C6" s="601">
        <v>6104</v>
      </c>
      <c r="D6" s="8"/>
      <c r="E6" s="9"/>
      <c r="F6" s="8"/>
      <c r="G6" s="9"/>
      <c r="H6" s="607" t="s">
        <v>266</v>
      </c>
      <c r="I6" s="608"/>
      <c r="J6" s="694">
        <f>SUM('Anlage 1 Berechn. Umsatzerl'!H15:H21)</f>
        <v>0</v>
      </c>
      <c r="K6" s="695">
        <f>SUM('Anlage 1 Berechn. Umsatzerl'!K15:K21)</f>
        <v>0</v>
      </c>
    </row>
    <row r="7" spans="1:12" ht="12.75" customHeight="1" x14ac:dyDescent="0.2">
      <c r="A7" s="93">
        <f t="shared" si="0"/>
        <v>5</v>
      </c>
      <c r="B7" s="417" t="s">
        <v>11</v>
      </c>
      <c r="C7" s="602">
        <v>6118</v>
      </c>
      <c r="D7" s="10"/>
      <c r="E7" s="11"/>
      <c r="F7" s="10"/>
      <c r="G7" s="11"/>
      <c r="H7" s="609" t="s">
        <v>226</v>
      </c>
      <c r="I7" s="362"/>
      <c r="J7" s="614">
        <f>'Anlage 1 Berechn. Umsatzerl'!G48</f>
        <v>0</v>
      </c>
      <c r="K7" s="615">
        <f>'Anlage 1 Berechn. Umsatzerl'!J48</f>
        <v>0</v>
      </c>
    </row>
    <row r="8" spans="1:12" ht="12.75" customHeight="1" x14ac:dyDescent="0.2">
      <c r="A8" s="93">
        <f t="shared" si="0"/>
        <v>6</v>
      </c>
      <c r="B8" s="236" t="s">
        <v>225</v>
      </c>
      <c r="C8" s="603">
        <v>6119</v>
      </c>
      <c r="D8" s="605">
        <f>SUM(D5:D7)</f>
        <v>0</v>
      </c>
      <c r="E8" s="606">
        <f>SUM(E5:E7)</f>
        <v>0</v>
      </c>
      <c r="F8" s="605">
        <f>SUM(F5:F7)</f>
        <v>0</v>
      </c>
      <c r="G8" s="606">
        <f>SUM(G5:G7)</f>
        <v>0</v>
      </c>
      <c r="H8" s="607" t="s">
        <v>227</v>
      </c>
      <c r="I8" s="608"/>
      <c r="J8" s="694">
        <f>SUM('Anlage 1 Berechn. Umsatzerl'!G15:G21)</f>
        <v>0</v>
      </c>
      <c r="K8" s="695">
        <f>SUM('Anlage 1 Berechn. Umsatzerl'!J15:J21)</f>
        <v>0</v>
      </c>
    </row>
    <row r="9" spans="1:12" ht="12.75" customHeight="1" x14ac:dyDescent="0.2">
      <c r="A9" s="93">
        <f t="shared" si="0"/>
        <v>7</v>
      </c>
      <c r="B9" s="389" t="s">
        <v>12</v>
      </c>
      <c r="C9" s="600">
        <v>6122</v>
      </c>
      <c r="D9" s="6"/>
      <c r="E9" s="7"/>
      <c r="F9" s="6"/>
      <c r="G9" s="12"/>
      <c r="H9" s="610"/>
      <c r="I9" s="611"/>
      <c r="J9" s="716"/>
      <c r="K9" s="717"/>
    </row>
    <row r="10" spans="1:12" ht="12.75" customHeight="1" x14ac:dyDescent="0.2">
      <c r="A10" s="93">
        <f t="shared" si="0"/>
        <v>8</v>
      </c>
      <c r="B10" s="417" t="s">
        <v>224</v>
      </c>
      <c r="C10" s="602">
        <v>6128</v>
      </c>
      <c r="D10" s="10"/>
      <c r="E10" s="11"/>
      <c r="F10" s="10"/>
      <c r="G10" s="13"/>
      <c r="H10" s="609"/>
      <c r="I10" s="362"/>
      <c r="J10" s="716"/>
      <c r="K10" s="717"/>
    </row>
    <row r="11" spans="1:12" ht="12.75" customHeight="1" thickBot="1" x14ac:dyDescent="0.25">
      <c r="A11" s="101">
        <f t="shared" si="0"/>
        <v>9</v>
      </c>
      <c r="B11" s="604" t="s">
        <v>13</v>
      </c>
      <c r="C11" s="251">
        <v>6129</v>
      </c>
      <c r="D11" s="616">
        <f>SUM(D8:D10)</f>
        <v>0</v>
      </c>
      <c r="E11" s="617">
        <f>SUM(E8:E10)</f>
        <v>0</v>
      </c>
      <c r="F11" s="616">
        <f>SUM(F8:F10)</f>
        <v>0</v>
      </c>
      <c r="G11" s="618">
        <f>SUM(G8:G10)</f>
        <v>0</v>
      </c>
      <c r="H11" s="612"/>
      <c r="I11" s="613"/>
      <c r="J11" s="718"/>
      <c r="K11" s="719"/>
    </row>
    <row r="12" spans="1:12" ht="12.75" customHeight="1" x14ac:dyDescent="0.2">
      <c r="A12" s="176">
        <f t="shared" si="0"/>
        <v>10</v>
      </c>
      <c r="B12" s="111" t="s">
        <v>308</v>
      </c>
      <c r="C12" s="186" t="s">
        <v>55</v>
      </c>
      <c r="D12" s="187" t="str">
        <f>D3</f>
        <v xml:space="preserve">IST </v>
      </c>
      <c r="E12" s="188"/>
      <c r="F12" s="188"/>
      <c r="G12" s="188"/>
      <c r="H12" s="187" t="str">
        <f>F3</f>
        <v xml:space="preserve">ZIEL </v>
      </c>
      <c r="I12" s="188"/>
      <c r="J12" s="188"/>
      <c r="K12" s="189"/>
    </row>
    <row r="13" spans="1:12" s="4" customFormat="1" ht="12.75" customHeight="1" x14ac:dyDescent="0.2">
      <c r="A13" s="179">
        <f>A12+1</f>
        <v>11</v>
      </c>
      <c r="B13" s="105" t="s">
        <v>32</v>
      </c>
      <c r="C13" s="112"/>
      <c r="D13" s="113" t="s">
        <v>9</v>
      </c>
      <c r="E13" s="114" t="s">
        <v>85</v>
      </c>
      <c r="F13" s="114" t="s">
        <v>267</v>
      </c>
      <c r="G13" s="115" t="s">
        <v>268</v>
      </c>
      <c r="H13" s="113" t="s">
        <v>9</v>
      </c>
      <c r="I13" s="114" t="s">
        <v>85</v>
      </c>
      <c r="J13" s="114" t="s">
        <v>267</v>
      </c>
      <c r="K13" s="175" t="s">
        <v>268</v>
      </c>
      <c r="L13" s="2"/>
    </row>
    <row r="14" spans="1:12" ht="12.75" customHeight="1" x14ac:dyDescent="0.2">
      <c r="A14" s="176">
        <f t="shared" si="0"/>
        <v>12</v>
      </c>
      <c r="B14" s="725" t="s">
        <v>255</v>
      </c>
      <c r="C14" s="726" t="s">
        <v>67</v>
      </c>
      <c r="D14" s="47"/>
      <c r="E14" s="48"/>
      <c r="F14" s="49"/>
      <c r="G14" s="619">
        <f t="shared" ref="G14:G26" si="1">D14*F14</f>
        <v>0</v>
      </c>
      <c r="H14" s="47"/>
      <c r="I14" s="48"/>
      <c r="J14" s="49"/>
      <c r="K14" s="624">
        <f t="shared" ref="K14:K27" si="2">J14*H14</f>
        <v>0</v>
      </c>
    </row>
    <row r="15" spans="1:12" ht="12.75" customHeight="1" x14ac:dyDescent="0.2">
      <c r="A15" s="93">
        <f t="shared" si="0"/>
        <v>13</v>
      </c>
      <c r="B15" s="53" t="s">
        <v>14</v>
      </c>
      <c r="C15" s="727">
        <v>4005</v>
      </c>
      <c r="D15" s="50"/>
      <c r="E15" s="51"/>
      <c r="F15" s="52"/>
      <c r="G15" s="620">
        <f>D15*F15</f>
        <v>0</v>
      </c>
      <c r="H15" s="50"/>
      <c r="I15" s="51"/>
      <c r="J15" s="52"/>
      <c r="K15" s="625">
        <f t="shared" si="2"/>
        <v>0</v>
      </c>
    </row>
    <row r="16" spans="1:12" ht="12.75" customHeight="1" x14ac:dyDescent="0.2">
      <c r="A16" s="93">
        <f t="shared" si="0"/>
        <v>14</v>
      </c>
      <c r="B16" s="53" t="s">
        <v>256</v>
      </c>
      <c r="C16" s="727">
        <v>4004</v>
      </c>
      <c r="D16" s="50"/>
      <c r="E16" s="51"/>
      <c r="F16" s="52"/>
      <c r="G16" s="620">
        <f t="shared" si="1"/>
        <v>0</v>
      </c>
      <c r="H16" s="50"/>
      <c r="I16" s="51"/>
      <c r="J16" s="52"/>
      <c r="K16" s="625">
        <f t="shared" si="2"/>
        <v>0</v>
      </c>
    </row>
    <row r="17" spans="1:12" ht="12.75" customHeight="1" x14ac:dyDescent="0.2">
      <c r="A17" s="93">
        <f t="shared" si="0"/>
        <v>15</v>
      </c>
      <c r="B17" s="53" t="s">
        <v>166</v>
      </c>
      <c r="C17" s="727">
        <v>4017</v>
      </c>
      <c r="D17" s="50"/>
      <c r="E17" s="51"/>
      <c r="F17" s="52"/>
      <c r="G17" s="620">
        <f t="shared" si="1"/>
        <v>0</v>
      </c>
      <c r="H17" s="50"/>
      <c r="I17" s="51"/>
      <c r="J17" s="52"/>
      <c r="K17" s="625">
        <f t="shared" si="2"/>
        <v>0</v>
      </c>
    </row>
    <row r="18" spans="1:12" ht="12.75" customHeight="1" x14ac:dyDescent="0.2">
      <c r="A18" s="93">
        <f t="shared" si="0"/>
        <v>16</v>
      </c>
      <c r="B18" s="53" t="s">
        <v>481</v>
      </c>
      <c r="C18" s="727" t="s">
        <v>480</v>
      </c>
      <c r="D18" s="50"/>
      <c r="E18" s="51"/>
      <c r="F18" s="52"/>
      <c r="G18" s="620">
        <f t="shared" si="1"/>
        <v>0</v>
      </c>
      <c r="H18" s="50"/>
      <c r="I18" s="51"/>
      <c r="J18" s="52"/>
      <c r="K18" s="625">
        <f t="shared" si="2"/>
        <v>0</v>
      </c>
    </row>
    <row r="19" spans="1:12" ht="12.75" customHeight="1" x14ac:dyDescent="0.2">
      <c r="A19" s="93">
        <f t="shared" si="0"/>
        <v>17</v>
      </c>
      <c r="B19" s="53" t="s">
        <v>257</v>
      </c>
      <c r="C19" s="727">
        <v>4023</v>
      </c>
      <c r="D19" s="50"/>
      <c r="E19" s="51"/>
      <c r="F19" s="52"/>
      <c r="G19" s="620">
        <f t="shared" si="1"/>
        <v>0</v>
      </c>
      <c r="H19" s="50"/>
      <c r="I19" s="51"/>
      <c r="J19" s="52"/>
      <c r="K19" s="625">
        <f t="shared" si="2"/>
        <v>0</v>
      </c>
    </row>
    <row r="20" spans="1:12" ht="12.75" customHeight="1" x14ac:dyDescent="0.2">
      <c r="A20" s="93">
        <f t="shared" si="0"/>
        <v>18</v>
      </c>
      <c r="B20" s="53" t="s">
        <v>482</v>
      </c>
      <c r="C20" s="727">
        <v>4040</v>
      </c>
      <c r="D20" s="50"/>
      <c r="E20" s="51"/>
      <c r="F20" s="52"/>
      <c r="G20" s="620">
        <f t="shared" si="1"/>
        <v>0</v>
      </c>
      <c r="H20" s="50"/>
      <c r="I20" s="51"/>
      <c r="J20" s="52"/>
      <c r="K20" s="625">
        <f t="shared" si="2"/>
        <v>0</v>
      </c>
    </row>
    <row r="21" spans="1:12" ht="12.75" customHeight="1" x14ac:dyDescent="0.2">
      <c r="A21" s="93">
        <f t="shared" si="0"/>
        <v>19</v>
      </c>
      <c r="B21" s="53" t="s">
        <v>176</v>
      </c>
      <c r="C21" s="727">
        <v>4039</v>
      </c>
      <c r="D21" s="50"/>
      <c r="E21" s="51"/>
      <c r="F21" s="52"/>
      <c r="G21" s="620">
        <f t="shared" si="1"/>
        <v>0</v>
      </c>
      <c r="H21" s="50"/>
      <c r="I21" s="51"/>
      <c r="J21" s="52"/>
      <c r="K21" s="625">
        <f t="shared" si="2"/>
        <v>0</v>
      </c>
    </row>
    <row r="22" spans="1:12" ht="12.75" customHeight="1" x14ac:dyDescent="0.2">
      <c r="A22" s="93">
        <f t="shared" si="0"/>
        <v>20</v>
      </c>
      <c r="B22" s="53" t="s">
        <v>479</v>
      </c>
      <c r="C22" s="727">
        <v>4096.4098000000004</v>
      </c>
      <c r="D22" s="50"/>
      <c r="E22" s="51"/>
      <c r="F22" s="52"/>
      <c r="G22" s="620">
        <f t="shared" si="1"/>
        <v>0</v>
      </c>
      <c r="H22" s="50"/>
      <c r="I22" s="51"/>
      <c r="J22" s="52"/>
      <c r="K22" s="625">
        <f t="shared" si="2"/>
        <v>0</v>
      </c>
    </row>
    <row r="23" spans="1:12" ht="12.75" customHeight="1" x14ac:dyDescent="0.2">
      <c r="A23" s="93">
        <f t="shared" si="0"/>
        <v>21</v>
      </c>
      <c r="B23" s="728" t="s">
        <v>478</v>
      </c>
      <c r="C23" s="729">
        <v>4073.4079000000002</v>
      </c>
      <c r="D23" s="50"/>
      <c r="E23" s="51"/>
      <c r="F23" s="52"/>
      <c r="G23" s="620">
        <f t="shared" si="1"/>
        <v>0</v>
      </c>
      <c r="H23" s="50"/>
      <c r="I23" s="51"/>
      <c r="J23" s="52"/>
      <c r="K23" s="625">
        <f t="shared" si="2"/>
        <v>0</v>
      </c>
    </row>
    <row r="24" spans="1:12" ht="12.75" customHeight="1" x14ac:dyDescent="0.2">
      <c r="A24" s="93">
        <f t="shared" si="0"/>
        <v>22</v>
      </c>
      <c r="B24" s="53" t="s">
        <v>178</v>
      </c>
      <c r="C24" s="730">
        <v>4070</v>
      </c>
      <c r="D24" s="50"/>
      <c r="E24" s="51"/>
      <c r="F24" s="52"/>
      <c r="G24" s="620">
        <f t="shared" si="1"/>
        <v>0</v>
      </c>
      <c r="H24" s="50"/>
      <c r="I24" s="51"/>
      <c r="J24" s="52"/>
      <c r="K24" s="625">
        <f t="shared" si="2"/>
        <v>0</v>
      </c>
    </row>
    <row r="25" spans="1:12" ht="12.75" customHeight="1" x14ac:dyDescent="0.2">
      <c r="A25" s="93">
        <f>A24+1</f>
        <v>23</v>
      </c>
      <c r="B25" s="731" t="s">
        <v>156</v>
      </c>
      <c r="C25" s="732" t="s">
        <v>269</v>
      </c>
      <c r="D25" s="54"/>
      <c r="E25" s="180"/>
      <c r="F25" s="55"/>
      <c r="G25" s="621">
        <f>F25*D25</f>
        <v>0</v>
      </c>
      <c r="H25" s="54"/>
      <c r="I25" s="55"/>
      <c r="J25" s="55"/>
      <c r="K25" s="626">
        <f>J25*H25</f>
        <v>0</v>
      </c>
    </row>
    <row r="26" spans="1:12" ht="12.75" customHeight="1" x14ac:dyDescent="0.2">
      <c r="A26" s="93">
        <f>A24+1</f>
        <v>23</v>
      </c>
      <c r="B26" s="733" t="s">
        <v>177</v>
      </c>
      <c r="C26" s="734">
        <v>4076</v>
      </c>
      <c r="D26" s="54"/>
      <c r="E26" s="180"/>
      <c r="F26" s="55"/>
      <c r="G26" s="621">
        <f t="shared" si="1"/>
        <v>0</v>
      </c>
      <c r="H26" s="54"/>
      <c r="I26" s="180"/>
      <c r="J26" s="55"/>
      <c r="K26" s="626">
        <f t="shared" si="2"/>
        <v>0</v>
      </c>
    </row>
    <row r="27" spans="1:12" ht="12.75" customHeight="1" x14ac:dyDescent="0.2">
      <c r="A27" s="524">
        <f>A26+1</f>
        <v>24</v>
      </c>
      <c r="B27" s="735" t="s">
        <v>300</v>
      </c>
      <c r="C27" s="736"/>
      <c r="D27" s="525"/>
      <c r="E27" s="526"/>
      <c r="F27" s="527"/>
      <c r="G27" s="622">
        <f>F27*D27</f>
        <v>0</v>
      </c>
      <c r="H27" s="525"/>
      <c r="I27" s="527"/>
      <c r="J27" s="527"/>
      <c r="K27" s="627">
        <f t="shared" si="2"/>
        <v>0</v>
      </c>
    </row>
    <row r="28" spans="1:12" s="4" customFormat="1" ht="12.75" customHeight="1" x14ac:dyDescent="0.2">
      <c r="A28" s="181">
        <f t="shared" si="0"/>
        <v>25</v>
      </c>
      <c r="B28" s="177" t="s">
        <v>237</v>
      </c>
      <c r="C28" s="178"/>
      <c r="D28" s="113" t="s">
        <v>9</v>
      </c>
      <c r="E28" s="114" t="s">
        <v>85</v>
      </c>
      <c r="F28" s="114" t="s">
        <v>267</v>
      </c>
      <c r="G28" s="115" t="s">
        <v>268</v>
      </c>
      <c r="H28" s="113" t="s">
        <v>9</v>
      </c>
      <c r="I28" s="114" t="s">
        <v>85</v>
      </c>
      <c r="J28" s="114" t="s">
        <v>267</v>
      </c>
      <c r="K28" s="175" t="s">
        <v>268</v>
      </c>
      <c r="L28" s="2"/>
    </row>
    <row r="29" spans="1:12" ht="12.75" customHeight="1" x14ac:dyDescent="0.2">
      <c r="A29" s="176">
        <f t="shared" si="0"/>
        <v>26</v>
      </c>
      <c r="B29" s="725" t="s">
        <v>135</v>
      </c>
      <c r="C29" s="727">
        <v>4209</v>
      </c>
      <c r="D29" s="50"/>
      <c r="E29" s="51"/>
      <c r="F29" s="52"/>
      <c r="G29" s="620">
        <f>F29*D29</f>
        <v>0</v>
      </c>
      <c r="H29" s="50"/>
      <c r="I29" s="51"/>
      <c r="J29" s="52"/>
      <c r="K29" s="625">
        <f>J29*H29</f>
        <v>0</v>
      </c>
    </row>
    <row r="30" spans="1:12" ht="12.75" customHeight="1" x14ac:dyDescent="0.2">
      <c r="A30" s="93">
        <f t="shared" si="0"/>
        <v>27</v>
      </c>
      <c r="B30" s="737" t="s">
        <v>20</v>
      </c>
      <c r="C30" s="738" t="s">
        <v>179</v>
      </c>
      <c r="D30" s="50"/>
      <c r="E30" s="51"/>
      <c r="F30" s="52"/>
      <c r="G30" s="620">
        <f>F30*D30</f>
        <v>0</v>
      </c>
      <c r="H30" s="50"/>
      <c r="I30" s="51"/>
      <c r="J30" s="52"/>
      <c r="K30" s="625">
        <f>J30*H30</f>
        <v>0</v>
      </c>
    </row>
    <row r="31" spans="1:12" ht="12.75" customHeight="1" x14ac:dyDescent="0.2">
      <c r="A31" s="93">
        <f t="shared" si="0"/>
        <v>28</v>
      </c>
      <c r="B31" s="53" t="s">
        <v>34</v>
      </c>
      <c r="C31" s="739">
        <v>4269</v>
      </c>
      <c r="D31" s="50"/>
      <c r="E31" s="51"/>
      <c r="F31" s="52"/>
      <c r="G31" s="620">
        <f>F31*D31</f>
        <v>0</v>
      </c>
      <c r="H31" s="50"/>
      <c r="I31" s="51"/>
      <c r="J31" s="52"/>
      <c r="K31" s="625">
        <f>J31*H31</f>
        <v>0</v>
      </c>
    </row>
    <row r="32" spans="1:12" ht="12.75" customHeight="1" x14ac:dyDescent="0.2">
      <c r="A32" s="93">
        <f t="shared" si="0"/>
        <v>29</v>
      </c>
      <c r="B32" s="53" t="s">
        <v>182</v>
      </c>
      <c r="C32" s="738" t="s">
        <v>271</v>
      </c>
      <c r="D32" s="50"/>
      <c r="E32" s="51"/>
      <c r="F32" s="52"/>
      <c r="G32" s="620">
        <f>F32*D32</f>
        <v>0</v>
      </c>
      <c r="H32" s="50"/>
      <c r="I32" s="51"/>
      <c r="J32" s="52"/>
      <c r="K32" s="625">
        <f>J32*H32</f>
        <v>0</v>
      </c>
    </row>
    <row r="33" spans="1:12" ht="12.75" customHeight="1" x14ac:dyDescent="0.2">
      <c r="A33" s="182">
        <f t="shared" si="0"/>
        <v>30</v>
      </c>
      <c r="B33" s="737" t="s">
        <v>81</v>
      </c>
      <c r="C33" s="183"/>
      <c r="D33" s="56"/>
      <c r="E33" s="57"/>
      <c r="F33" s="58"/>
      <c r="G33" s="623">
        <f>F33*D33</f>
        <v>0</v>
      </c>
      <c r="H33" s="56"/>
      <c r="I33" s="57"/>
      <c r="J33" s="58"/>
      <c r="K33" s="628">
        <f>J33*H33</f>
        <v>0</v>
      </c>
    </row>
    <row r="34" spans="1:12" s="4" customFormat="1" ht="12.75" customHeight="1" x14ac:dyDescent="0.2">
      <c r="A34" s="181">
        <f t="shared" si="0"/>
        <v>31</v>
      </c>
      <c r="B34" s="104" t="s">
        <v>15</v>
      </c>
      <c r="C34" s="107"/>
      <c r="D34" s="108" t="s">
        <v>301</v>
      </c>
      <c r="E34" s="109" t="s">
        <v>309</v>
      </c>
      <c r="F34" s="109" t="s">
        <v>267</v>
      </c>
      <c r="G34" s="184" t="s">
        <v>268</v>
      </c>
      <c r="H34" s="108" t="s">
        <v>301</v>
      </c>
      <c r="I34" s="109" t="s">
        <v>309</v>
      </c>
      <c r="J34" s="109" t="s">
        <v>267</v>
      </c>
      <c r="K34" s="185" t="s">
        <v>268</v>
      </c>
      <c r="L34" s="2"/>
    </row>
    <row r="35" spans="1:12" ht="12.75" customHeight="1" x14ac:dyDescent="0.2">
      <c r="A35" s="176">
        <f t="shared" si="0"/>
        <v>32</v>
      </c>
      <c r="B35" s="740" t="s">
        <v>58</v>
      </c>
      <c r="C35" s="741">
        <v>3109</v>
      </c>
      <c r="D35" s="59"/>
      <c r="E35" s="742"/>
      <c r="F35" s="49"/>
      <c r="G35" s="620">
        <f t="shared" ref="G35:G48" si="3">F35*D35</f>
        <v>0</v>
      </c>
      <c r="H35" s="59"/>
      <c r="I35" s="742"/>
      <c r="J35" s="49"/>
      <c r="K35" s="625">
        <f t="shared" ref="K35:K48" si="4">J35*H35</f>
        <v>0</v>
      </c>
    </row>
    <row r="36" spans="1:12" ht="12.75" customHeight="1" x14ac:dyDescent="0.2">
      <c r="A36" s="93">
        <f t="shared" si="0"/>
        <v>33</v>
      </c>
      <c r="B36" s="53" t="s">
        <v>16</v>
      </c>
      <c r="C36" s="739">
        <v>3116</v>
      </c>
      <c r="D36" s="60"/>
      <c r="E36" s="203"/>
      <c r="F36" s="52"/>
      <c r="G36" s="620">
        <f t="shared" si="3"/>
        <v>0</v>
      </c>
      <c r="H36" s="60"/>
      <c r="I36" s="203"/>
      <c r="J36" s="52"/>
      <c r="K36" s="625">
        <f t="shared" si="4"/>
        <v>0</v>
      </c>
    </row>
    <row r="37" spans="1:12" ht="12.75" customHeight="1" x14ac:dyDescent="0.2">
      <c r="A37" s="93">
        <f t="shared" si="0"/>
        <v>34</v>
      </c>
      <c r="B37" s="53" t="s">
        <v>148</v>
      </c>
      <c r="C37" s="743" t="s">
        <v>180</v>
      </c>
      <c r="D37" s="61"/>
      <c r="E37" s="744"/>
      <c r="F37" s="52"/>
      <c r="G37" s="620">
        <f t="shared" si="3"/>
        <v>0</v>
      </c>
      <c r="H37" s="61"/>
      <c r="I37" s="744"/>
      <c r="J37" s="52"/>
      <c r="K37" s="625">
        <f t="shared" si="4"/>
        <v>0</v>
      </c>
    </row>
    <row r="38" spans="1:12" ht="12.75" customHeight="1" x14ac:dyDescent="0.2">
      <c r="A38" s="93">
        <f t="shared" si="0"/>
        <v>35</v>
      </c>
      <c r="B38" s="53" t="s">
        <v>17</v>
      </c>
      <c r="C38" s="745" t="s">
        <v>270</v>
      </c>
      <c r="D38" s="62"/>
      <c r="E38" s="744"/>
      <c r="F38" s="52"/>
      <c r="G38" s="620">
        <f t="shared" si="3"/>
        <v>0</v>
      </c>
      <c r="H38" s="62"/>
      <c r="I38" s="744"/>
      <c r="J38" s="52"/>
      <c r="K38" s="625">
        <f t="shared" si="4"/>
        <v>0</v>
      </c>
    </row>
    <row r="39" spans="1:12" ht="12.75" customHeight="1" x14ac:dyDescent="0.2">
      <c r="A39" s="93">
        <f t="shared" si="0"/>
        <v>36</v>
      </c>
      <c r="B39" s="53" t="s">
        <v>18</v>
      </c>
      <c r="C39" s="727">
        <v>3117</v>
      </c>
      <c r="D39" s="60"/>
      <c r="E39" s="746"/>
      <c r="F39" s="52"/>
      <c r="G39" s="620">
        <f t="shared" si="3"/>
        <v>0</v>
      </c>
      <c r="H39" s="60"/>
      <c r="I39" s="746"/>
      <c r="J39" s="52"/>
      <c r="K39" s="625">
        <f t="shared" si="4"/>
        <v>0</v>
      </c>
    </row>
    <row r="40" spans="1:12" ht="12.75" customHeight="1" x14ac:dyDescent="0.2">
      <c r="A40" s="93">
        <f t="shared" si="0"/>
        <v>37</v>
      </c>
      <c r="B40" s="53" t="s">
        <v>47</v>
      </c>
      <c r="C40" s="747">
        <v>3134</v>
      </c>
      <c r="D40" s="62"/>
      <c r="E40" s="748"/>
      <c r="F40" s="52"/>
      <c r="G40" s="620">
        <f t="shared" si="3"/>
        <v>0</v>
      </c>
      <c r="H40" s="62"/>
      <c r="I40" s="748"/>
      <c r="J40" s="52"/>
      <c r="K40" s="625">
        <f t="shared" si="4"/>
        <v>0</v>
      </c>
    </row>
    <row r="41" spans="1:12" ht="12.75" customHeight="1" x14ac:dyDescent="0.2">
      <c r="A41" s="93">
        <f t="shared" si="0"/>
        <v>38</v>
      </c>
      <c r="B41" s="53" t="s">
        <v>167</v>
      </c>
      <c r="C41" s="747" t="s">
        <v>250</v>
      </c>
      <c r="D41" s="62"/>
      <c r="E41" s="744"/>
      <c r="F41" s="63"/>
      <c r="G41" s="620">
        <f t="shared" si="3"/>
        <v>0</v>
      </c>
      <c r="H41" s="62"/>
      <c r="I41" s="744"/>
      <c r="J41" s="63"/>
      <c r="K41" s="625">
        <f t="shared" si="4"/>
        <v>0</v>
      </c>
    </row>
    <row r="42" spans="1:12" ht="12.75" customHeight="1" x14ac:dyDescent="0.2">
      <c r="A42" s="93">
        <f t="shared" si="0"/>
        <v>39</v>
      </c>
      <c r="B42" s="53" t="s">
        <v>19</v>
      </c>
      <c r="C42" s="739">
        <v>3136</v>
      </c>
      <c r="D42" s="60"/>
      <c r="E42" s="749"/>
      <c r="F42" s="52"/>
      <c r="G42" s="620">
        <f t="shared" si="3"/>
        <v>0</v>
      </c>
      <c r="H42" s="60"/>
      <c r="I42" s="749"/>
      <c r="J42" s="52"/>
      <c r="K42" s="625">
        <f t="shared" si="4"/>
        <v>0</v>
      </c>
    </row>
    <row r="43" spans="1:12" ht="12.75" customHeight="1" x14ac:dyDescent="0.2">
      <c r="A43" s="93">
        <f t="shared" si="0"/>
        <v>40</v>
      </c>
      <c r="B43" s="53" t="s">
        <v>68</v>
      </c>
      <c r="C43" s="739">
        <v>3143</v>
      </c>
      <c r="D43" s="62"/>
      <c r="E43" s="749"/>
      <c r="F43" s="64"/>
      <c r="G43" s="620">
        <f t="shared" si="3"/>
        <v>0</v>
      </c>
      <c r="H43" s="62"/>
      <c r="I43" s="749"/>
      <c r="J43" s="64"/>
      <c r="K43" s="625">
        <f t="shared" si="4"/>
        <v>0</v>
      </c>
    </row>
    <row r="44" spans="1:12" ht="12.75" customHeight="1" x14ac:dyDescent="0.2">
      <c r="A44" s="93">
        <f t="shared" si="0"/>
        <v>41</v>
      </c>
      <c r="B44" s="53" t="s">
        <v>49</v>
      </c>
      <c r="C44" s="739">
        <v>3152</v>
      </c>
      <c r="D44" s="60"/>
      <c r="E44" s="746"/>
      <c r="F44" s="63"/>
      <c r="G44" s="620">
        <f t="shared" si="3"/>
        <v>0</v>
      </c>
      <c r="H44" s="60"/>
      <c r="I44" s="746"/>
      <c r="J44" s="63"/>
      <c r="K44" s="625">
        <f t="shared" si="4"/>
        <v>0</v>
      </c>
    </row>
    <row r="45" spans="1:12" ht="12.75" customHeight="1" x14ac:dyDescent="0.2">
      <c r="A45" s="93">
        <f t="shared" si="0"/>
        <v>42</v>
      </c>
      <c r="B45" s="53" t="s">
        <v>50</v>
      </c>
      <c r="C45" s="738" t="s">
        <v>181</v>
      </c>
      <c r="D45" s="61"/>
      <c r="E45" s="744"/>
      <c r="F45" s="63"/>
      <c r="G45" s="620">
        <f t="shared" si="3"/>
        <v>0</v>
      </c>
      <c r="H45" s="61"/>
      <c r="I45" s="744"/>
      <c r="J45" s="63"/>
      <c r="K45" s="625">
        <f t="shared" si="4"/>
        <v>0</v>
      </c>
    </row>
    <row r="46" spans="1:12" ht="12.75" customHeight="1" x14ac:dyDescent="0.2">
      <c r="A46" s="93">
        <f t="shared" si="0"/>
        <v>43</v>
      </c>
      <c r="B46" s="53" t="s">
        <v>298</v>
      </c>
      <c r="C46" s="727">
        <v>3172</v>
      </c>
      <c r="D46" s="62"/>
      <c r="E46" s="744"/>
      <c r="F46" s="63"/>
      <c r="G46" s="620">
        <f t="shared" si="3"/>
        <v>0</v>
      </c>
      <c r="H46" s="62"/>
      <c r="I46" s="744"/>
      <c r="J46" s="63"/>
      <c r="K46" s="625">
        <f t="shared" si="4"/>
        <v>0</v>
      </c>
    </row>
    <row r="47" spans="1:12" ht="12.75" customHeight="1" x14ac:dyDescent="0.2">
      <c r="A47" s="93">
        <f t="shared" si="0"/>
        <v>44</v>
      </c>
      <c r="B47" s="733" t="s">
        <v>168</v>
      </c>
      <c r="C47" s="750">
        <v>3198</v>
      </c>
      <c r="D47" s="532"/>
      <c r="E47" s="751"/>
      <c r="F47" s="533"/>
      <c r="G47" s="621">
        <f t="shared" ref="G47" si="5">F47*D47</f>
        <v>0</v>
      </c>
      <c r="H47" s="532"/>
      <c r="I47" s="751"/>
      <c r="J47" s="533"/>
      <c r="K47" s="626">
        <f t="shared" ref="K47" si="6">J47*H47</f>
        <v>0</v>
      </c>
    </row>
    <row r="48" spans="1:12" ht="12.75" customHeight="1" x14ac:dyDescent="0.2">
      <c r="A48" s="182">
        <f t="shared" si="0"/>
        <v>45</v>
      </c>
      <c r="B48" s="735" t="s">
        <v>300</v>
      </c>
      <c r="C48" s="528"/>
      <c r="D48" s="523"/>
      <c r="E48" s="529"/>
      <c r="F48" s="530"/>
      <c r="G48" s="629">
        <f t="shared" si="3"/>
        <v>0</v>
      </c>
      <c r="H48" s="531"/>
      <c r="I48" s="529"/>
      <c r="J48" s="530"/>
      <c r="K48" s="630">
        <f t="shared" si="4"/>
        <v>0</v>
      </c>
    </row>
    <row r="49" spans="1:12" s="4" customFormat="1" ht="12.75" customHeight="1" x14ac:dyDescent="0.2">
      <c r="A49" s="181">
        <f t="shared" si="0"/>
        <v>46</v>
      </c>
      <c r="B49" s="102" t="s">
        <v>311</v>
      </c>
      <c r="C49" s="103"/>
      <c r="D49" s="212" t="s">
        <v>310</v>
      </c>
      <c r="E49" s="107"/>
      <c r="F49" s="202"/>
      <c r="G49" s="184" t="s">
        <v>268</v>
      </c>
      <c r="H49" s="110" t="s">
        <v>310</v>
      </c>
      <c r="I49" s="107"/>
      <c r="J49" s="202"/>
      <c r="K49" s="185" t="s">
        <v>268</v>
      </c>
      <c r="L49" s="2"/>
    </row>
    <row r="50" spans="1:12" ht="12.75" customHeight="1" x14ac:dyDescent="0.2">
      <c r="A50" s="176">
        <f>A49+1</f>
        <v>47</v>
      </c>
      <c r="B50" s="728" t="s">
        <v>228</v>
      </c>
      <c r="C50" s="752" t="s">
        <v>229</v>
      </c>
      <c r="D50" s="204"/>
      <c r="E50" s="753"/>
      <c r="F50" s="209"/>
      <c r="G50" s="754"/>
      <c r="H50" s="204"/>
      <c r="I50" s="753"/>
      <c r="J50" s="209"/>
      <c r="K50" s="755"/>
      <c r="L50" s="46"/>
    </row>
    <row r="51" spans="1:12" ht="12.75" customHeight="1" x14ac:dyDescent="0.2">
      <c r="A51" s="93">
        <f t="shared" si="0"/>
        <v>48</v>
      </c>
      <c r="B51" s="53" t="s">
        <v>169</v>
      </c>
      <c r="C51" s="727">
        <v>2323</v>
      </c>
      <c r="D51" s="205"/>
      <c r="E51" s="756"/>
      <c r="F51" s="210"/>
      <c r="G51" s="757"/>
      <c r="H51" s="205"/>
      <c r="I51" s="756"/>
      <c r="J51" s="210"/>
      <c r="K51" s="758"/>
      <c r="L51" s="46"/>
    </row>
    <row r="52" spans="1:12" ht="12.75" customHeight="1" x14ac:dyDescent="0.2">
      <c r="A52" s="93">
        <f t="shared" si="0"/>
        <v>49</v>
      </c>
      <c r="B52" s="53" t="s">
        <v>230</v>
      </c>
      <c r="C52" s="727">
        <v>2329</v>
      </c>
      <c r="D52" s="206"/>
      <c r="E52" s="759"/>
      <c r="F52" s="210"/>
      <c r="G52" s="757"/>
      <c r="H52" s="206"/>
      <c r="I52" s="759"/>
      <c r="J52" s="210"/>
      <c r="K52" s="758"/>
      <c r="L52" s="46"/>
    </row>
    <row r="53" spans="1:12" ht="12.75" customHeight="1" x14ac:dyDescent="0.2">
      <c r="A53" s="93">
        <f t="shared" si="0"/>
        <v>50</v>
      </c>
      <c r="B53" s="760" t="s">
        <v>302</v>
      </c>
      <c r="C53" s="727">
        <v>2324</v>
      </c>
      <c r="D53" s="205"/>
      <c r="E53" s="756"/>
      <c r="F53" s="210"/>
      <c r="G53" s="757"/>
      <c r="H53" s="205"/>
      <c r="I53" s="756"/>
      <c r="J53" s="210"/>
      <c r="K53" s="758"/>
      <c r="L53" s="46"/>
    </row>
    <row r="54" spans="1:12" ht="12.75" customHeight="1" x14ac:dyDescent="0.2">
      <c r="A54" s="93">
        <f t="shared" si="0"/>
        <v>51</v>
      </c>
      <c r="B54" s="761" t="s">
        <v>254</v>
      </c>
      <c r="C54" s="738" t="s">
        <v>303</v>
      </c>
      <c r="D54" s="206"/>
      <c r="E54" s="759"/>
      <c r="F54" s="210"/>
      <c r="G54" s="757"/>
      <c r="H54" s="206"/>
      <c r="I54" s="759"/>
      <c r="J54" s="210"/>
      <c r="K54" s="758"/>
      <c r="L54" s="46"/>
    </row>
    <row r="55" spans="1:12" ht="12.75" customHeight="1" thickBot="1" x14ac:dyDescent="0.25">
      <c r="A55" s="101">
        <f t="shared" si="0"/>
        <v>52</v>
      </c>
      <c r="B55" s="762" t="s">
        <v>678</v>
      </c>
      <c r="C55" s="190"/>
      <c r="D55" s="207"/>
      <c r="E55" s="763"/>
      <c r="F55" s="211"/>
      <c r="G55" s="764"/>
      <c r="H55" s="208"/>
      <c r="I55" s="763"/>
      <c r="J55" s="211"/>
      <c r="K55" s="765"/>
      <c r="L55" s="46"/>
    </row>
    <row r="56" spans="1:12" s="4" customFormat="1" ht="12.75" customHeight="1" x14ac:dyDescent="0.2">
      <c r="A56" s="192">
        <f t="shared" si="0"/>
        <v>53</v>
      </c>
      <c r="B56" s="105" t="s">
        <v>236</v>
      </c>
      <c r="C56" s="106"/>
      <c r="D56" s="106"/>
      <c r="E56" s="191"/>
      <c r="F56" s="106"/>
      <c r="G56" s="193" t="str">
        <f>J3</f>
        <v xml:space="preserve">IST </v>
      </c>
      <c r="H56" s="106"/>
      <c r="I56" s="191"/>
      <c r="J56" s="106"/>
      <c r="K56" s="197" t="str">
        <f>K3</f>
        <v xml:space="preserve">ZIEL </v>
      </c>
    </row>
    <row r="57" spans="1:12" s="4" customFormat="1" ht="12.75" customHeight="1" x14ac:dyDescent="0.2">
      <c r="A57" s="176">
        <f t="shared" si="0"/>
        <v>54</v>
      </c>
      <c r="B57" s="631" t="s">
        <v>21</v>
      </c>
      <c r="C57" s="632"/>
      <c r="D57" s="632"/>
      <c r="E57" s="632"/>
      <c r="F57" s="632"/>
      <c r="G57" s="633">
        <f>SUM(G14:G55)</f>
        <v>0</v>
      </c>
      <c r="H57" s="632"/>
      <c r="I57" s="632"/>
      <c r="J57" s="632"/>
      <c r="K57" s="634">
        <f>SUM(K14:K55)</f>
        <v>0</v>
      </c>
    </row>
    <row r="58" spans="1:12" ht="12.75" customHeight="1" x14ac:dyDescent="0.2">
      <c r="A58" s="93">
        <f t="shared" si="0"/>
        <v>55</v>
      </c>
      <c r="B58" s="635" t="s">
        <v>304</v>
      </c>
      <c r="C58" s="636"/>
      <c r="D58" s="636"/>
      <c r="E58" s="636"/>
      <c r="F58" s="636"/>
      <c r="G58" s="637">
        <f>G57/2100</f>
        <v>0</v>
      </c>
      <c r="H58" s="636"/>
      <c r="I58" s="636"/>
      <c r="J58" s="636"/>
      <c r="K58" s="638">
        <f>K57/2100</f>
        <v>0</v>
      </c>
      <c r="L58" s="46"/>
    </row>
    <row r="59" spans="1:12" ht="12.75" customHeight="1" x14ac:dyDescent="0.2">
      <c r="A59" s="93">
        <f t="shared" si="0"/>
        <v>56</v>
      </c>
      <c r="B59" s="639" t="s">
        <v>22</v>
      </c>
      <c r="C59" s="720"/>
      <c r="D59" s="720"/>
      <c r="E59" s="720"/>
      <c r="F59" s="720"/>
      <c r="G59" s="194"/>
      <c r="H59" s="720"/>
      <c r="I59" s="720"/>
      <c r="J59" s="720"/>
      <c r="K59" s="198"/>
      <c r="L59" s="46"/>
    </row>
    <row r="60" spans="1:12" ht="12.75" customHeight="1" x14ac:dyDescent="0.2">
      <c r="A60" s="93">
        <f t="shared" si="0"/>
        <v>57</v>
      </c>
      <c r="B60" s="640" t="s">
        <v>305</v>
      </c>
      <c r="C60" s="721"/>
      <c r="D60" s="721"/>
      <c r="E60" s="721"/>
      <c r="F60" s="721"/>
      <c r="G60" s="195"/>
      <c r="H60" s="721"/>
      <c r="I60" s="721"/>
      <c r="J60" s="721"/>
      <c r="K60" s="199"/>
      <c r="L60" s="46"/>
    </row>
    <row r="61" spans="1:12" ht="12.75" customHeight="1" x14ac:dyDescent="0.2">
      <c r="A61" s="93">
        <f t="shared" si="0"/>
        <v>58</v>
      </c>
      <c r="B61" s="640" t="s">
        <v>306</v>
      </c>
      <c r="C61" s="721"/>
      <c r="D61" s="721"/>
      <c r="E61" s="721"/>
      <c r="F61" s="721"/>
      <c r="G61" s="722">
        <f>G59-G60-G62</f>
        <v>0</v>
      </c>
      <c r="H61" s="721"/>
      <c r="I61" s="721"/>
      <c r="J61" s="721"/>
      <c r="K61" s="723">
        <f>K59-K60-K62</f>
        <v>0</v>
      </c>
      <c r="L61" s="46"/>
    </row>
    <row r="62" spans="1:12" ht="12.75" customHeight="1" x14ac:dyDescent="0.2">
      <c r="A62" s="93">
        <f t="shared" si="0"/>
        <v>59</v>
      </c>
      <c r="B62" s="640" t="s">
        <v>307</v>
      </c>
      <c r="C62" s="721"/>
      <c r="D62" s="721"/>
      <c r="E62" s="721"/>
      <c r="F62" s="721"/>
      <c r="G62" s="195"/>
      <c r="H62" s="721"/>
      <c r="I62" s="721"/>
      <c r="J62" s="721"/>
      <c r="K62" s="200"/>
      <c r="L62" s="46"/>
    </row>
    <row r="63" spans="1:12" ht="12.75" customHeight="1" thickBot="1" x14ac:dyDescent="0.25">
      <c r="A63" s="101">
        <f t="shared" si="0"/>
        <v>60</v>
      </c>
      <c r="B63" s="641" t="s">
        <v>312</v>
      </c>
      <c r="C63" s="724"/>
      <c r="D63" s="724"/>
      <c r="E63" s="724"/>
      <c r="F63" s="724"/>
      <c r="G63" s="196"/>
      <c r="H63" s="724"/>
      <c r="I63" s="724"/>
      <c r="J63" s="724"/>
      <c r="K63" s="201"/>
      <c r="L63" s="46"/>
    </row>
    <row r="64" spans="1:12" ht="12.75" customHeight="1" x14ac:dyDescent="0.2">
      <c r="B64" s="46"/>
      <c r="C64" s="65"/>
      <c r="D64" s="65"/>
      <c r="E64" s="46"/>
      <c r="F64" s="46"/>
      <c r="G64" s="46"/>
      <c r="H64" s="46"/>
      <c r="I64" s="46"/>
      <c r="J64" s="46"/>
      <c r="K64" s="46"/>
      <c r="L64" s="46"/>
    </row>
    <row r="65" spans="3:12" ht="12.75" customHeight="1" x14ac:dyDescent="0.2">
      <c r="C65" s="14"/>
      <c r="D65" s="14"/>
      <c r="E65" s="14"/>
      <c r="F65" s="14"/>
      <c r="G65" s="14"/>
      <c r="I65" s="14"/>
      <c r="J65" s="14"/>
      <c r="K65" s="14"/>
      <c r="L65" s="46"/>
    </row>
    <row r="66" spans="3:12" ht="12.75" customHeight="1" x14ac:dyDescent="0.2">
      <c r="L66" s="46"/>
    </row>
    <row r="67" spans="3:12" ht="12.75" customHeight="1" x14ac:dyDescent="0.2">
      <c r="D67" s="17"/>
      <c r="E67" s="17"/>
      <c r="L67" s="46"/>
    </row>
    <row r="68" spans="3:12" ht="12.75" customHeight="1" x14ac:dyDescent="0.2">
      <c r="D68" s="17"/>
      <c r="E68" s="17"/>
      <c r="L68" s="46"/>
    </row>
    <row r="69" spans="3:12" x14ac:dyDescent="0.2">
      <c r="L69" s="46"/>
    </row>
    <row r="70" spans="3:12" x14ac:dyDescent="0.2">
      <c r="L70" s="46"/>
    </row>
    <row r="71" spans="3:12" x14ac:dyDescent="0.2">
      <c r="L71" s="46"/>
    </row>
    <row r="72" spans="3:12" x14ac:dyDescent="0.2">
      <c r="L72" s="46"/>
    </row>
    <row r="73" spans="3:12" x14ac:dyDescent="0.2">
      <c r="L73" s="46"/>
    </row>
    <row r="74" spans="3:12" x14ac:dyDescent="0.2">
      <c r="L74" s="46"/>
    </row>
    <row r="75" spans="3:12" x14ac:dyDescent="0.2">
      <c r="L75" s="46"/>
    </row>
    <row r="76" spans="3:12" x14ac:dyDescent="0.2">
      <c r="L76" s="46"/>
    </row>
    <row r="77" spans="3:12" x14ac:dyDescent="0.2">
      <c r="L77" s="46"/>
    </row>
  </sheetData>
  <sheetProtection password="D432" sheet="1" objects="1" scenarios="1" pivotTables="0"/>
  <protectedRanges>
    <protectedRange sqref="K62:K63" name="Bereich14"/>
    <protectedRange sqref="G62:G63" name="Bereich13"/>
    <protectedRange sqref="K59:K60" name="Bereich12"/>
    <protectedRange sqref="G59:G60" name="Bereich11"/>
    <protectedRange sqref="H50:K55" name="Bereich10"/>
    <protectedRange sqref="B50:G55" name="Bereich9"/>
    <protectedRange sqref="H35:J48" name="Bereich8"/>
    <protectedRange sqref="B35:F48" name="Bereich7"/>
    <protectedRange sqref="H29:J33" name="Bereich6"/>
    <protectedRange sqref="B29:F33" name="Bereich5"/>
    <protectedRange sqref="H14:J27" name="Bereich4"/>
    <protectedRange sqref="B14:F27" name="Bereich3"/>
    <protectedRange sqref="D9:G10" name="Bereich2"/>
    <protectedRange sqref="D5:G7" name="Bereich1"/>
  </protectedRanges>
  <customSheetViews>
    <customSheetView guid="{0E6EEBCA-983A-4516-9684-AAC30A75EB8F}" showGridLines="0" fitToPage="1" showRuler="0">
      <pageMargins left="0.39370078740157483" right="0.39370078740157483" top="0.39370078740157483" bottom="0.39370078740157483" header="0.51181102362204722" footer="0.51181102362204722"/>
      <printOptions horizontalCentered="1" verticalCentered="1"/>
      <pageSetup paperSize="9" scale="89" orientation="portrait" r:id="rId1"/>
      <headerFooter alignWithMargins="0"/>
    </customSheetView>
    <customSheetView guid="{1FD36552-A9E4-493D-86F8-7837E168DECC}" showGridLines="0" fitToPage="1" showRuler="0" topLeftCell="A39">
      <selection activeCell="K10" sqref="K10"/>
      <pageMargins left="0.39370078740157483" right="0.39370078740157483" top="0.39370078740157483" bottom="0.39370078740157483" header="0.51181102362204722" footer="0.51181102362204722"/>
      <printOptions horizontalCentered="1" verticalCentered="1"/>
      <pageSetup paperSize="9" scale="89" orientation="portrait" r:id="rId2"/>
      <headerFooter alignWithMargins="0"/>
    </customSheetView>
    <customSheetView guid="{E222FE07-C4BC-4F2D-9F77-35FE8CAC90DC}" showGridLines="0" showRuler="0" topLeftCell="A43">
      <selection activeCell="G57" sqref="G57"/>
      <pageMargins left="0.39370078740157483" right="0.39370078740157483" top="0.39370078740157483" bottom="0.39370078740157483" header="0.51181102362204722" footer="0.31496062992125984"/>
      <printOptions horizontalCentered="1" verticalCentered="1"/>
      <pageSetup paperSize="9" scale="80" orientation="portrait" r:id="rId3"/>
      <headerFooter alignWithMargins="0">
        <oddFooter>&amp;C&amp;9Investitionskonzept Juli 2011</oddFooter>
      </headerFooter>
    </customSheetView>
  </customSheetViews>
  <dataValidations count="4">
    <dataValidation type="decimal" allowBlank="1" showInputMessage="1" showErrorMessage="1" sqref="I37:I47 E37:E47 I35 H35:H48 H29:H33 D29:D33 D35:D48 E35 H14:H27 D14:D27">
      <formula1>0</formula1>
      <formula2>99999</formula2>
    </dataValidation>
    <dataValidation type="whole" allowBlank="1" showInputMessage="1" showErrorMessage="1" sqref="J9:K11">
      <formula1>0</formula1>
      <formula2>999999</formula2>
    </dataValidation>
    <dataValidation type="whole" allowBlank="1" showInputMessage="1" showErrorMessage="1" sqref="J9:K11">
      <formula1>0</formula1>
      <formula2>99999999</formula2>
    </dataValidation>
    <dataValidation type="decimal" allowBlank="1" showInputMessage="1" showErrorMessage="1" sqref="D5:G11">
      <formula1>0</formula1>
      <formula2>999999</formula2>
    </dataValidation>
  </dataValidations>
  <pageMargins left="0.59055118110236227" right="0.19685039370078741" top="0.39370078740157483" bottom="0.19685039370078741" header="0.19685039370078741" footer="0.19685039370078741"/>
  <pageSetup paperSize="9" orientation="portrait" r:id="rId4"/>
  <headerFooter alignWithMargins="0">
    <oddFooter>&amp;CInvestitionskonzept_Geschäftsplan_2023 (Stand: 16.05.2023)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3" tint="0.59999389629810485"/>
  </sheetPr>
  <dimension ref="A1:L84"/>
  <sheetViews>
    <sheetView showGridLines="0" showZeros="0" topLeftCell="A25" zoomScaleNormal="100" workbookViewId="0">
      <selection activeCell="G74" sqref="G74"/>
    </sheetView>
  </sheetViews>
  <sheetFormatPr baseColWidth="10" defaultRowHeight="12.75" customHeight="1" x14ac:dyDescent="0.2"/>
  <cols>
    <col min="1" max="1" width="2.85546875" style="18" customWidth="1"/>
    <col min="2" max="2" width="5.7109375" style="18" customWidth="1"/>
    <col min="3" max="3" width="27.7109375" style="18" customWidth="1"/>
    <col min="4" max="4" width="13.28515625" style="18" customWidth="1"/>
    <col min="5" max="9" width="9.28515625" style="18" customWidth="1"/>
    <col min="10" max="10" width="16" style="18" customWidth="1"/>
    <col min="11" max="16" width="11.42578125" style="18" customWidth="1"/>
    <col min="17" max="16384" width="11.42578125" style="18"/>
  </cols>
  <sheetData>
    <row r="1" spans="1:12" s="4" customFormat="1" ht="12.75" customHeight="1" x14ac:dyDescent="0.2">
      <c r="A1" s="704" t="str">
        <f>I_1!A1</f>
        <v xml:space="preserve">INVESTITIONSKONZEPT (IK) / GESCHÄFTSPLAN (GPL) SACHSEN-ANHALT   -    </v>
      </c>
      <c r="B1" s="116"/>
      <c r="C1" s="117"/>
      <c r="D1" s="117"/>
      <c r="E1" s="117"/>
      <c r="F1" s="117"/>
      <c r="G1" s="118"/>
      <c r="H1" s="118"/>
      <c r="I1" s="766" t="s">
        <v>276</v>
      </c>
    </row>
    <row r="2" spans="1:12" s="4" customFormat="1" ht="12.75" customHeight="1" thickBot="1" x14ac:dyDescent="0.25">
      <c r="A2" s="705" t="s">
        <v>625</v>
      </c>
      <c r="B2" s="119"/>
      <c r="C2" s="120"/>
      <c r="D2" s="120"/>
      <c r="E2" s="120"/>
      <c r="F2" s="120"/>
      <c r="G2" s="120"/>
      <c r="H2" s="1516" t="s">
        <v>706</v>
      </c>
      <c r="I2" s="535"/>
      <c r="L2" s="1054" t="str">
        <f>RIGHT(I_1!I30,2)</f>
        <v/>
      </c>
    </row>
    <row r="3" spans="1:12" ht="12.2" customHeight="1" x14ac:dyDescent="0.2">
      <c r="A3" s="552">
        <v>1</v>
      </c>
      <c r="B3" s="562"/>
      <c r="C3" s="162"/>
      <c r="D3" s="163" t="s">
        <v>55</v>
      </c>
      <c r="E3" s="165">
        <f>IF(I_1!I29&gt;0,IF(I_1!$I$29="Kalenderjahr",CONCATENATE("20",$L$2-2),CONCATENATE($L$2-3,"/",$L$2-2)),0)</f>
        <v>0</v>
      </c>
      <c r="F3" s="165">
        <f>IF(I_1!$I$29&gt;0,IF(I_1!$I$29="Kalenderjahr",CONCATENATE("20",$L$2-1),CONCATENATE($L$2-2,"/",$L$2-1)),0)</f>
        <v>0</v>
      </c>
      <c r="G3" s="166">
        <f>IF(I_1!I29&gt;0,CONCATENATE("Ist ",I_1!I30),0)</f>
        <v>0</v>
      </c>
      <c r="H3" s="167" t="s">
        <v>88</v>
      </c>
      <c r="I3" s="1091">
        <f>IF(I_1!I29&gt;0,CONCATENATE("ZIEL ",I_1!I31,""),0)</f>
        <v>0</v>
      </c>
    </row>
    <row r="4" spans="1:12" ht="12.2" customHeight="1" x14ac:dyDescent="0.2">
      <c r="A4" s="553">
        <v>2</v>
      </c>
      <c r="B4" s="1836" t="s">
        <v>59</v>
      </c>
      <c r="C4" s="642" t="s">
        <v>87</v>
      </c>
      <c r="D4" s="643">
        <v>2099</v>
      </c>
      <c r="E4" s="73"/>
      <c r="F4" s="73"/>
      <c r="G4" s="73"/>
      <c r="H4" s="143">
        <f>IF($I$2&gt;0,SUM(E4:G4)/$I$2,0)</f>
        <v>0</v>
      </c>
      <c r="I4" s="1092"/>
    </row>
    <row r="5" spans="1:12" ht="12.2" customHeight="1" x14ac:dyDescent="0.2">
      <c r="A5" s="554">
        <f>A4+1</f>
        <v>3</v>
      </c>
      <c r="B5" s="1836"/>
      <c r="C5" s="644" t="s">
        <v>152</v>
      </c>
      <c r="D5" s="645" t="s">
        <v>183</v>
      </c>
      <c r="E5" s="75"/>
      <c r="F5" s="75"/>
      <c r="G5" s="75"/>
      <c r="H5" s="664">
        <f t="shared" ref="H5:H61" si="0">IF($I$2&gt;0,SUM(E5:G5)/$I$2,0)</f>
        <v>0</v>
      </c>
      <c r="I5" s="1093"/>
    </row>
    <row r="6" spans="1:12" ht="12.2" customHeight="1" x14ac:dyDescent="0.2">
      <c r="A6" s="554">
        <f>A5+1</f>
        <v>4</v>
      </c>
      <c r="B6" s="1836"/>
      <c r="C6" s="646" t="s">
        <v>86</v>
      </c>
      <c r="D6" s="645">
        <v>2199</v>
      </c>
      <c r="E6" s="67"/>
      <c r="F6" s="67"/>
      <c r="G6" s="67"/>
      <c r="H6" s="664">
        <f t="shared" si="0"/>
        <v>0</v>
      </c>
      <c r="I6" s="1093"/>
    </row>
    <row r="7" spans="1:12" ht="12.2" customHeight="1" x14ac:dyDescent="0.2">
      <c r="A7" s="554">
        <f>A6+1</f>
        <v>5</v>
      </c>
      <c r="B7" s="1836"/>
      <c r="C7" s="644" t="s">
        <v>33</v>
      </c>
      <c r="D7" s="645">
        <v>2127</v>
      </c>
      <c r="E7" s="75"/>
      <c r="F7" s="75"/>
      <c r="G7" s="75"/>
      <c r="H7" s="664">
        <f t="shared" si="0"/>
        <v>0</v>
      </c>
      <c r="I7" s="1093"/>
    </row>
    <row r="8" spans="1:12" ht="12.2" customHeight="1" x14ac:dyDescent="0.2">
      <c r="A8" s="554">
        <f t="shared" ref="A8:A61" si="1">A7+1</f>
        <v>6</v>
      </c>
      <c r="B8" s="1836"/>
      <c r="C8" s="644" t="s">
        <v>314</v>
      </c>
      <c r="D8" s="645" t="s">
        <v>665</v>
      </c>
      <c r="E8" s="75"/>
      <c r="F8" s="75"/>
      <c r="G8" s="75"/>
      <c r="H8" s="664">
        <f t="shared" si="0"/>
        <v>0</v>
      </c>
      <c r="I8" s="1093"/>
    </row>
    <row r="9" spans="1:12" ht="12.2" customHeight="1" x14ac:dyDescent="0.2">
      <c r="A9" s="554">
        <f t="shared" si="1"/>
        <v>7</v>
      </c>
      <c r="B9" s="1836"/>
      <c r="C9" s="646" t="s">
        <v>272</v>
      </c>
      <c r="D9" s="647" t="s">
        <v>273</v>
      </c>
      <c r="E9" s="67"/>
      <c r="F9" s="67"/>
      <c r="G9" s="67"/>
      <c r="H9" s="664">
        <f t="shared" si="0"/>
        <v>0</v>
      </c>
      <c r="I9" s="1093"/>
    </row>
    <row r="10" spans="1:12" ht="12.2" customHeight="1" x14ac:dyDescent="0.2">
      <c r="A10" s="554">
        <f t="shared" si="1"/>
        <v>8</v>
      </c>
      <c r="B10" s="1836"/>
      <c r="C10" s="646" t="s">
        <v>89</v>
      </c>
      <c r="D10" s="647">
        <v>2299</v>
      </c>
      <c r="E10" s="67"/>
      <c r="F10" s="67"/>
      <c r="G10" s="67"/>
      <c r="H10" s="664">
        <f t="shared" si="0"/>
        <v>0</v>
      </c>
      <c r="I10" s="1093"/>
    </row>
    <row r="11" spans="1:12" ht="12.2" customHeight="1" x14ac:dyDescent="0.2">
      <c r="A11" s="554">
        <f t="shared" si="1"/>
        <v>9</v>
      </c>
      <c r="B11" s="1836"/>
      <c r="C11" s="646" t="s">
        <v>90</v>
      </c>
      <c r="D11" s="647">
        <v>2309</v>
      </c>
      <c r="E11" s="67"/>
      <c r="F11" s="67"/>
      <c r="G11" s="67"/>
      <c r="H11" s="664">
        <f t="shared" si="0"/>
        <v>0</v>
      </c>
      <c r="I11" s="1093"/>
    </row>
    <row r="12" spans="1:12" ht="12.2" customHeight="1" x14ac:dyDescent="0.2">
      <c r="A12" s="554">
        <f t="shared" si="1"/>
        <v>10</v>
      </c>
      <c r="B12" s="1836"/>
      <c r="C12" s="646" t="s">
        <v>35</v>
      </c>
      <c r="D12" s="645">
        <v>2337</v>
      </c>
      <c r="E12" s="67"/>
      <c r="F12" s="67"/>
      <c r="G12" s="67"/>
      <c r="H12" s="664">
        <f t="shared" si="0"/>
        <v>0</v>
      </c>
      <c r="I12" s="1093"/>
    </row>
    <row r="13" spans="1:12" ht="12.2" customHeight="1" x14ac:dyDescent="0.2">
      <c r="A13" s="554">
        <f t="shared" si="1"/>
        <v>11</v>
      </c>
      <c r="B13" s="1836"/>
      <c r="C13" s="644" t="s">
        <v>36</v>
      </c>
      <c r="D13" s="645">
        <v>2332</v>
      </c>
      <c r="E13" s="68"/>
      <c r="F13" s="68"/>
      <c r="G13" s="68"/>
      <c r="H13" s="664">
        <f t="shared" si="0"/>
        <v>0</v>
      </c>
      <c r="I13" s="1094"/>
    </row>
    <row r="14" spans="1:12" ht="12.2" customHeight="1" x14ac:dyDescent="0.2">
      <c r="A14" s="554">
        <f t="shared" si="1"/>
        <v>12</v>
      </c>
      <c r="B14" s="1836"/>
      <c r="C14" s="644" t="s">
        <v>316</v>
      </c>
      <c r="D14" s="645">
        <v>2333</v>
      </c>
      <c r="E14" s="68"/>
      <c r="F14" s="68"/>
      <c r="G14" s="68"/>
      <c r="H14" s="664">
        <f t="shared" si="0"/>
        <v>0</v>
      </c>
      <c r="I14" s="1094"/>
    </row>
    <row r="15" spans="1:12" ht="12.2" customHeight="1" x14ac:dyDescent="0.2">
      <c r="A15" s="554">
        <f t="shared" si="1"/>
        <v>13</v>
      </c>
      <c r="B15" s="1836"/>
      <c r="C15" s="644" t="s">
        <v>315</v>
      </c>
      <c r="D15" s="645">
        <v>2324</v>
      </c>
      <c r="E15" s="68"/>
      <c r="F15" s="68"/>
      <c r="G15" s="68"/>
      <c r="H15" s="664">
        <f t="shared" si="0"/>
        <v>0</v>
      </c>
      <c r="I15" s="1094"/>
    </row>
    <row r="16" spans="1:12" ht="12.2" customHeight="1" x14ac:dyDescent="0.2">
      <c r="A16" s="554">
        <f t="shared" si="1"/>
        <v>14</v>
      </c>
      <c r="B16" s="1836"/>
      <c r="C16" s="648" t="s">
        <v>28</v>
      </c>
      <c r="D16" s="649" t="s">
        <v>91</v>
      </c>
      <c r="E16" s="69"/>
      <c r="F16" s="69"/>
      <c r="G16" s="69"/>
      <c r="H16" s="665">
        <f t="shared" si="0"/>
        <v>0</v>
      </c>
      <c r="I16" s="1095"/>
    </row>
    <row r="17" spans="1:10" ht="12.2" customHeight="1" x14ac:dyDescent="0.2">
      <c r="A17" s="554">
        <f t="shared" si="1"/>
        <v>15</v>
      </c>
      <c r="B17" s="1836"/>
      <c r="C17" s="127" t="s">
        <v>30</v>
      </c>
      <c r="D17" s="155">
        <v>2339</v>
      </c>
      <c r="E17" s="144">
        <f>E4+E6+E9+E10+E11+E12+E16</f>
        <v>0</v>
      </c>
      <c r="F17" s="145">
        <f t="shared" ref="F17:I17" si="2">F4+F6+F9+F10+F11+F12+F16</f>
        <v>0</v>
      </c>
      <c r="G17" s="146">
        <f t="shared" si="2"/>
        <v>0</v>
      </c>
      <c r="H17" s="168">
        <f t="shared" si="2"/>
        <v>0</v>
      </c>
      <c r="I17" s="567">
        <f t="shared" si="2"/>
        <v>0</v>
      </c>
    </row>
    <row r="18" spans="1:10" ht="12.2" customHeight="1" x14ac:dyDescent="0.2">
      <c r="A18" s="554">
        <f t="shared" si="1"/>
        <v>16</v>
      </c>
      <c r="B18" s="1836"/>
      <c r="C18" s="642" t="s">
        <v>686</v>
      </c>
      <c r="D18" s="643" t="s">
        <v>550</v>
      </c>
      <c r="E18" s="70"/>
      <c r="F18" s="70"/>
      <c r="G18" s="70"/>
      <c r="H18" s="143">
        <f t="shared" si="0"/>
        <v>0</v>
      </c>
      <c r="I18" s="1096"/>
    </row>
    <row r="19" spans="1:10" ht="12.2" customHeight="1" x14ac:dyDescent="0.2">
      <c r="A19" s="554">
        <f>A18+1</f>
        <v>17</v>
      </c>
      <c r="B19" s="1836"/>
      <c r="C19" s="642" t="s">
        <v>538</v>
      </c>
      <c r="D19" s="643">
        <v>2348</v>
      </c>
      <c r="E19" s="70"/>
      <c r="F19" s="70"/>
      <c r="G19" s="70"/>
      <c r="H19" s="143">
        <f t="shared" si="0"/>
        <v>0</v>
      </c>
      <c r="I19" s="1096">
        <v>0</v>
      </c>
    </row>
    <row r="20" spans="1:10" ht="12.2" customHeight="1" x14ac:dyDescent="0.2">
      <c r="A20" s="554">
        <f>A19+1</f>
        <v>18</v>
      </c>
      <c r="B20" s="1836"/>
      <c r="C20" s="650" t="s">
        <v>92</v>
      </c>
      <c r="D20" s="647">
        <v>2349</v>
      </c>
      <c r="E20" s="68"/>
      <c r="F20" s="68"/>
      <c r="G20" s="68"/>
      <c r="H20" s="664">
        <f t="shared" si="0"/>
        <v>0</v>
      </c>
      <c r="I20" s="1094"/>
    </row>
    <row r="21" spans="1:10" ht="12.2" customHeight="1" x14ac:dyDescent="0.2">
      <c r="A21" s="554">
        <f t="shared" si="1"/>
        <v>19</v>
      </c>
      <c r="B21" s="1836"/>
      <c r="C21" s="646" t="s">
        <v>60</v>
      </c>
      <c r="D21" s="645">
        <v>2498</v>
      </c>
      <c r="E21" s="76"/>
      <c r="F21" s="76"/>
      <c r="G21" s="76"/>
      <c r="H21" s="664">
        <f t="shared" si="0"/>
        <v>0</v>
      </c>
      <c r="I21" s="1094"/>
    </row>
    <row r="22" spans="1:10" ht="12" customHeight="1" x14ac:dyDescent="0.2">
      <c r="A22" s="554">
        <f t="shared" si="1"/>
        <v>20</v>
      </c>
      <c r="B22" s="1836"/>
      <c r="C22" s="651" t="s">
        <v>319</v>
      </c>
      <c r="D22" s="1483" t="s">
        <v>685</v>
      </c>
      <c r="E22" s="69"/>
      <c r="F22" s="69"/>
      <c r="G22" s="69"/>
      <c r="H22" s="664">
        <f t="shared" si="0"/>
        <v>0</v>
      </c>
      <c r="I22" s="1095"/>
    </row>
    <row r="23" spans="1:10" ht="12.2" customHeight="1" x14ac:dyDescent="0.2">
      <c r="A23" s="554">
        <f t="shared" si="1"/>
        <v>21</v>
      </c>
      <c r="B23" s="1836"/>
      <c r="C23" s="644" t="s">
        <v>377</v>
      </c>
      <c r="D23" s="645" t="s">
        <v>378</v>
      </c>
      <c r="E23" s="68"/>
      <c r="F23" s="68"/>
      <c r="G23" s="68"/>
      <c r="H23" s="664">
        <f t="shared" si="0"/>
        <v>0</v>
      </c>
      <c r="I23" s="1094"/>
    </row>
    <row r="24" spans="1:10" ht="12.2" customHeight="1" x14ac:dyDescent="0.2">
      <c r="A24" s="554">
        <f t="shared" si="1"/>
        <v>22</v>
      </c>
      <c r="B24" s="1836"/>
      <c r="C24" s="652" t="s">
        <v>313</v>
      </c>
      <c r="D24" s="649" t="s">
        <v>93</v>
      </c>
      <c r="E24" s="77"/>
      <c r="F24" s="77"/>
      <c r="G24" s="77"/>
      <c r="H24" s="665">
        <f t="shared" si="0"/>
        <v>0</v>
      </c>
      <c r="I24" s="1095"/>
    </row>
    <row r="25" spans="1:10" s="19" customFormat="1" ht="12.2" customHeight="1" x14ac:dyDescent="0.2">
      <c r="A25" s="555">
        <f t="shared" si="1"/>
        <v>23</v>
      </c>
      <c r="B25" s="563" t="s">
        <v>97</v>
      </c>
      <c r="C25" s="154"/>
      <c r="D25" s="155"/>
      <c r="E25" s="159">
        <f>SUM(E17:E21)</f>
        <v>0</v>
      </c>
      <c r="F25" s="160">
        <f>SUM(F17:F21)</f>
        <v>0</v>
      </c>
      <c r="G25" s="161">
        <f>SUM(G17:G21)</f>
        <v>0</v>
      </c>
      <c r="H25" s="147">
        <f t="shared" si="0"/>
        <v>0</v>
      </c>
      <c r="I25" s="1097">
        <f>SUM(I17:I21)</f>
        <v>0</v>
      </c>
      <c r="J25" s="18"/>
    </row>
    <row r="26" spans="1:10" ht="12.2" customHeight="1" x14ac:dyDescent="0.2">
      <c r="A26" s="553">
        <f t="shared" si="1"/>
        <v>24</v>
      </c>
      <c r="B26" s="1838" t="s">
        <v>713</v>
      </c>
      <c r="C26" s="653" t="s">
        <v>37</v>
      </c>
      <c r="D26" s="643">
        <v>2789</v>
      </c>
      <c r="E26" s="169"/>
      <c r="F26" s="169"/>
      <c r="G26" s="169"/>
      <c r="H26" s="143">
        <f t="shared" si="0"/>
        <v>0</v>
      </c>
      <c r="I26" s="1098"/>
    </row>
    <row r="27" spans="1:10" ht="12.2" customHeight="1" x14ac:dyDescent="0.2">
      <c r="A27" s="554">
        <f t="shared" si="1"/>
        <v>25</v>
      </c>
      <c r="B27" s="1839"/>
      <c r="C27" s="644" t="s">
        <v>170</v>
      </c>
      <c r="D27" s="645">
        <v>2599</v>
      </c>
      <c r="E27" s="67"/>
      <c r="F27" s="67"/>
      <c r="G27" s="67"/>
      <c r="H27" s="664">
        <f t="shared" si="0"/>
        <v>0</v>
      </c>
      <c r="I27" s="1093"/>
    </row>
    <row r="28" spans="1:10" ht="12.2" customHeight="1" x14ac:dyDescent="0.2">
      <c r="A28" s="554">
        <f t="shared" si="1"/>
        <v>26</v>
      </c>
      <c r="B28" s="1839"/>
      <c r="C28" s="644" t="s">
        <v>317</v>
      </c>
      <c r="D28" s="645">
        <v>2729</v>
      </c>
      <c r="E28" s="67"/>
      <c r="F28" s="67"/>
      <c r="G28" s="67"/>
      <c r="H28" s="664">
        <f t="shared" si="0"/>
        <v>0</v>
      </c>
      <c r="I28" s="1093"/>
    </row>
    <row r="29" spans="1:10" ht="12.2" customHeight="1" x14ac:dyDescent="0.2">
      <c r="A29" s="554">
        <f t="shared" si="1"/>
        <v>27</v>
      </c>
      <c r="B29" s="1839"/>
      <c r="C29" s="644" t="s">
        <v>36</v>
      </c>
      <c r="D29" s="645">
        <v>2782</v>
      </c>
      <c r="E29" s="67"/>
      <c r="F29" s="67"/>
      <c r="G29" s="67"/>
      <c r="H29" s="664">
        <f t="shared" si="0"/>
        <v>0</v>
      </c>
      <c r="I29" s="1093"/>
    </row>
    <row r="30" spans="1:10" ht="12.2" customHeight="1" x14ac:dyDescent="0.2">
      <c r="A30" s="554">
        <f t="shared" si="1"/>
        <v>28</v>
      </c>
      <c r="B30" s="1839"/>
      <c r="C30" s="644" t="s">
        <v>318</v>
      </c>
      <c r="D30" s="645" t="s">
        <v>171</v>
      </c>
      <c r="E30" s="67"/>
      <c r="F30" s="67"/>
      <c r="G30" s="67"/>
      <c r="H30" s="664">
        <f t="shared" si="0"/>
        <v>0</v>
      </c>
      <c r="I30" s="1093"/>
    </row>
    <row r="31" spans="1:10" ht="12.2" customHeight="1" x14ac:dyDescent="0.2">
      <c r="A31" s="554">
        <f t="shared" si="1"/>
        <v>29</v>
      </c>
      <c r="B31" s="1839"/>
      <c r="C31" s="644" t="s">
        <v>484</v>
      </c>
      <c r="D31" s="645" t="s">
        <v>485</v>
      </c>
      <c r="E31" s="67"/>
      <c r="F31" s="67"/>
      <c r="G31" s="67"/>
      <c r="H31" s="664">
        <f t="shared" si="0"/>
        <v>0</v>
      </c>
      <c r="I31" s="1093"/>
    </row>
    <row r="32" spans="1:10" ht="12.2" customHeight="1" x14ac:dyDescent="0.2">
      <c r="A32" s="554">
        <f t="shared" si="1"/>
        <v>30</v>
      </c>
      <c r="B32" s="1839"/>
      <c r="C32" s="646" t="s">
        <v>38</v>
      </c>
      <c r="D32" s="645">
        <v>2799</v>
      </c>
      <c r="E32" s="68"/>
      <c r="F32" s="68"/>
      <c r="G32" s="68"/>
      <c r="H32" s="664">
        <f t="shared" si="0"/>
        <v>0</v>
      </c>
      <c r="I32" s="1094"/>
    </row>
    <row r="33" spans="1:12" ht="12.2" customHeight="1" x14ac:dyDescent="0.2">
      <c r="A33" s="554">
        <f t="shared" si="1"/>
        <v>31</v>
      </c>
      <c r="B33" s="1839"/>
      <c r="C33" s="644" t="s">
        <v>94</v>
      </c>
      <c r="D33" s="645">
        <v>2798</v>
      </c>
      <c r="E33" s="68"/>
      <c r="F33" s="68"/>
      <c r="G33" s="68"/>
      <c r="H33" s="664">
        <f t="shared" si="0"/>
        <v>0</v>
      </c>
      <c r="I33" s="1094"/>
    </row>
    <row r="34" spans="1:12" ht="12.2" customHeight="1" x14ac:dyDescent="0.2">
      <c r="A34" s="554">
        <f t="shared" si="1"/>
        <v>32</v>
      </c>
      <c r="B34" s="1839"/>
      <c r="C34" s="646" t="s">
        <v>39</v>
      </c>
      <c r="D34" s="645">
        <v>2809</v>
      </c>
      <c r="E34" s="68"/>
      <c r="F34" s="68"/>
      <c r="G34" s="68"/>
      <c r="H34" s="664">
        <f t="shared" si="0"/>
        <v>0</v>
      </c>
      <c r="I34" s="1094"/>
    </row>
    <row r="35" spans="1:12" ht="12.2" customHeight="1" x14ac:dyDescent="0.2">
      <c r="A35" s="554">
        <f>A34+1</f>
        <v>33</v>
      </c>
      <c r="B35" s="1839"/>
      <c r="C35" s="644" t="s">
        <v>486</v>
      </c>
      <c r="D35" s="645">
        <v>3029</v>
      </c>
      <c r="E35" s="71"/>
      <c r="F35" s="71"/>
      <c r="G35" s="71"/>
      <c r="H35" s="664">
        <f t="shared" si="0"/>
        <v>0</v>
      </c>
      <c r="I35" s="1099"/>
    </row>
    <row r="36" spans="1:12" ht="12.2" customHeight="1" x14ac:dyDescent="0.2">
      <c r="A36" s="554">
        <f>A35+1</f>
        <v>34</v>
      </c>
      <c r="B36" s="1839"/>
      <c r="C36" s="644" t="s">
        <v>526</v>
      </c>
      <c r="D36" s="645">
        <v>3039</v>
      </c>
      <c r="E36" s="539"/>
      <c r="F36" s="539"/>
      <c r="G36" s="539"/>
      <c r="H36" s="664">
        <f t="shared" si="0"/>
        <v>0</v>
      </c>
      <c r="I36" s="1100"/>
    </row>
    <row r="37" spans="1:12" ht="12.2" customHeight="1" x14ac:dyDescent="0.2">
      <c r="A37" s="554">
        <f>A36+1</f>
        <v>35</v>
      </c>
      <c r="B37" s="1839"/>
      <c r="C37" s="654" t="s">
        <v>95</v>
      </c>
      <c r="D37" s="645">
        <v>2897</v>
      </c>
      <c r="E37" s="68"/>
      <c r="F37" s="68"/>
      <c r="G37" s="68"/>
      <c r="H37" s="664">
        <f t="shared" si="0"/>
        <v>0</v>
      </c>
      <c r="I37" s="1094"/>
    </row>
    <row r="38" spans="1:12" ht="12.2" customHeight="1" x14ac:dyDescent="0.2">
      <c r="A38" s="556">
        <f t="shared" si="1"/>
        <v>36</v>
      </c>
      <c r="B38" s="1839"/>
      <c r="C38" s="655" t="s">
        <v>40</v>
      </c>
      <c r="D38" s="649" t="s">
        <v>274</v>
      </c>
      <c r="E38" s="69"/>
      <c r="F38" s="69"/>
      <c r="G38" s="69"/>
      <c r="H38" s="665">
        <f t="shared" si="0"/>
        <v>0</v>
      </c>
      <c r="I38" s="1095"/>
    </row>
    <row r="39" spans="1:12" s="19" customFormat="1" ht="12.2" customHeight="1" x14ac:dyDescent="0.2">
      <c r="A39" s="555">
        <f t="shared" si="1"/>
        <v>37</v>
      </c>
      <c r="B39" s="564" t="s">
        <v>96</v>
      </c>
      <c r="C39" s="157"/>
      <c r="D39" s="155"/>
      <c r="E39" s="144">
        <f>E26+E32+E34+E37</f>
        <v>0</v>
      </c>
      <c r="F39" s="145">
        <f>F26+F32+F34+F37</f>
        <v>0</v>
      </c>
      <c r="G39" s="146">
        <f>G26+G32+G34+G37</f>
        <v>0</v>
      </c>
      <c r="H39" s="147">
        <f t="shared" si="0"/>
        <v>0</v>
      </c>
      <c r="I39" s="567">
        <f>I26+I32+I34+I37</f>
        <v>0</v>
      </c>
      <c r="J39" s="18"/>
    </row>
    <row r="40" spans="1:12" s="19" customFormat="1" ht="12.2" customHeight="1" x14ac:dyDescent="0.2">
      <c r="A40" s="555">
        <f t="shared" si="1"/>
        <v>38</v>
      </c>
      <c r="B40" s="565" t="s">
        <v>136</v>
      </c>
      <c r="C40" s="158"/>
      <c r="D40" s="155">
        <v>2899</v>
      </c>
      <c r="E40" s="144">
        <f>E25+E39</f>
        <v>0</v>
      </c>
      <c r="F40" s="145">
        <f>F25+F39</f>
        <v>0</v>
      </c>
      <c r="G40" s="146">
        <f>G25+G39</f>
        <v>0</v>
      </c>
      <c r="H40" s="147">
        <f t="shared" si="0"/>
        <v>0</v>
      </c>
      <c r="I40" s="567">
        <f>I25+I39</f>
        <v>0</v>
      </c>
      <c r="J40" s="18"/>
    </row>
    <row r="41" spans="1:12" ht="12.2" customHeight="1" x14ac:dyDescent="0.2">
      <c r="A41" s="553">
        <f t="shared" si="1"/>
        <v>39</v>
      </c>
      <c r="B41" s="1835" t="s">
        <v>489</v>
      </c>
      <c r="C41" s="1055" t="s">
        <v>648</v>
      </c>
      <c r="D41" s="643">
        <v>2918</v>
      </c>
      <c r="E41" s="70"/>
      <c r="F41" s="70"/>
      <c r="G41" s="70"/>
      <c r="H41" s="143">
        <f t="shared" si="0"/>
        <v>0</v>
      </c>
      <c r="I41" s="1096"/>
    </row>
    <row r="42" spans="1:12" ht="12.2" customHeight="1" x14ac:dyDescent="0.2">
      <c r="A42" s="554">
        <f t="shared" si="1"/>
        <v>40</v>
      </c>
      <c r="B42" s="1836"/>
      <c r="C42" s="656" t="s">
        <v>553</v>
      </c>
      <c r="D42" s="657">
        <v>2914</v>
      </c>
      <c r="E42" s="538"/>
      <c r="F42" s="538"/>
      <c r="G42" s="538"/>
      <c r="H42" s="139">
        <f t="shared" si="0"/>
        <v>0</v>
      </c>
      <c r="I42" s="1101"/>
    </row>
    <row r="43" spans="1:12" ht="12.2" customHeight="1" x14ac:dyDescent="0.2">
      <c r="A43" s="554">
        <f t="shared" si="1"/>
        <v>41</v>
      </c>
      <c r="B43" s="1836"/>
      <c r="C43" s="128" t="s">
        <v>98</v>
      </c>
      <c r="D43" s="155">
        <v>2919</v>
      </c>
      <c r="E43" s="144">
        <f t="shared" ref="E43:F43" si="3">E40+E41</f>
        <v>0</v>
      </c>
      <c r="F43" s="145">
        <f t="shared" si="3"/>
        <v>0</v>
      </c>
      <c r="G43" s="146">
        <f>G40+G41</f>
        <v>0</v>
      </c>
      <c r="H43" s="147">
        <f t="shared" si="0"/>
        <v>0</v>
      </c>
      <c r="I43" s="567">
        <f>I40+I41</f>
        <v>0</v>
      </c>
    </row>
    <row r="44" spans="1:12" ht="12.2" customHeight="1" x14ac:dyDescent="0.2">
      <c r="A44" s="554">
        <f t="shared" si="1"/>
        <v>42</v>
      </c>
      <c r="B44" s="1836"/>
      <c r="C44" s="1056" t="s">
        <v>647</v>
      </c>
      <c r="D44" s="643">
        <v>2929</v>
      </c>
      <c r="E44" s="70"/>
      <c r="F44" s="70"/>
      <c r="G44" s="70"/>
      <c r="H44" s="143">
        <f t="shared" si="0"/>
        <v>0</v>
      </c>
      <c r="I44" s="1096"/>
    </row>
    <row r="45" spans="1:12" ht="12.2" customHeight="1" x14ac:dyDescent="0.2">
      <c r="A45" s="556">
        <f t="shared" si="1"/>
        <v>43</v>
      </c>
      <c r="B45" s="1837"/>
      <c r="C45" s="648" t="s">
        <v>157</v>
      </c>
      <c r="D45" s="649" t="s">
        <v>158</v>
      </c>
      <c r="E45" s="69"/>
      <c r="F45" s="69"/>
      <c r="G45" s="69"/>
      <c r="H45" s="665">
        <f t="shared" si="0"/>
        <v>0</v>
      </c>
      <c r="I45" s="1095"/>
    </row>
    <row r="46" spans="1:12" s="19" customFormat="1" ht="12.2" customHeight="1" x14ac:dyDescent="0.2">
      <c r="A46" s="555">
        <f>A45+1</f>
        <v>44</v>
      </c>
      <c r="B46" s="566" t="s">
        <v>137</v>
      </c>
      <c r="C46" s="156"/>
      <c r="D46" s="155">
        <v>2959</v>
      </c>
      <c r="E46" s="145">
        <f t="shared" ref="E46:F46" si="4">E43+E44+E45</f>
        <v>0</v>
      </c>
      <c r="F46" s="145">
        <f t="shared" si="4"/>
        <v>0</v>
      </c>
      <c r="G46" s="146">
        <f>G43+G44+G45</f>
        <v>0</v>
      </c>
      <c r="H46" s="147">
        <f t="shared" si="0"/>
        <v>0</v>
      </c>
      <c r="I46" s="567">
        <f>I43+I44+I45</f>
        <v>0</v>
      </c>
      <c r="J46" s="18"/>
      <c r="K46" s="18"/>
      <c r="L46" s="18"/>
    </row>
    <row r="47" spans="1:12" s="19" customFormat="1" ht="12.2" customHeight="1" x14ac:dyDescent="0.2">
      <c r="A47" s="557">
        <f>A46+1</f>
        <v>45</v>
      </c>
      <c r="B47" s="1829" t="s">
        <v>507</v>
      </c>
      <c r="C47" s="544" t="s">
        <v>499</v>
      </c>
      <c r="D47" s="545"/>
      <c r="E47" s="546">
        <f>E77</f>
        <v>0</v>
      </c>
      <c r="F47" s="546">
        <f t="shared" ref="F47:G47" si="5">F77</f>
        <v>0</v>
      </c>
      <c r="G47" s="546">
        <f t="shared" si="5"/>
        <v>0</v>
      </c>
      <c r="H47" s="135">
        <f t="shared" si="0"/>
        <v>0</v>
      </c>
      <c r="I47" s="568">
        <f>I77</f>
        <v>0</v>
      </c>
      <c r="J47" s="18"/>
    </row>
    <row r="48" spans="1:12" s="19" customFormat="1" ht="12.2" customHeight="1" x14ac:dyDescent="0.2">
      <c r="A48" s="553">
        <f>A47+1</f>
        <v>46</v>
      </c>
      <c r="B48" s="1830"/>
      <c r="C48" s="540" t="s">
        <v>320</v>
      </c>
      <c r="D48" s="541"/>
      <c r="E48" s="542">
        <f>E82</f>
        <v>0</v>
      </c>
      <c r="F48" s="542">
        <f t="shared" ref="F48:G48" si="6">F82</f>
        <v>0</v>
      </c>
      <c r="G48" s="542">
        <f t="shared" si="6"/>
        <v>0</v>
      </c>
      <c r="H48" s="543">
        <f t="shared" si="0"/>
        <v>0</v>
      </c>
      <c r="I48" s="569">
        <f>I82</f>
        <v>0</v>
      </c>
      <c r="J48" s="18"/>
      <c r="K48" s="20"/>
    </row>
    <row r="49" spans="1:11" ht="12.2" customHeight="1" x14ac:dyDescent="0.2">
      <c r="A49" s="554">
        <f>A48+1</f>
        <v>47</v>
      </c>
      <c r="B49" s="1830"/>
      <c r="C49" s="547" t="s">
        <v>299</v>
      </c>
      <c r="D49" s="548"/>
      <c r="E49" s="549">
        <f>I_5b!H38</f>
        <v>0</v>
      </c>
      <c r="F49" s="550">
        <f>I_5b!J38</f>
        <v>0</v>
      </c>
      <c r="G49" s="599">
        <f>I_5b!L38</f>
        <v>0</v>
      </c>
      <c r="H49" s="551">
        <f t="shared" si="0"/>
        <v>0</v>
      </c>
      <c r="I49" s="570">
        <f>I_5b!O38</f>
        <v>0</v>
      </c>
      <c r="K49" s="20"/>
    </row>
    <row r="50" spans="1:11" ht="12.2" customHeight="1" x14ac:dyDescent="0.2">
      <c r="A50" s="554">
        <f>A49+1</f>
        <v>48</v>
      </c>
      <c r="B50" s="1830"/>
      <c r="C50" s="132" t="s">
        <v>232</v>
      </c>
      <c r="D50" s="133"/>
      <c r="E50" s="134">
        <f>IF(E17=0,,((-E42+E49)*100/(E48-E42-E34)))</f>
        <v>0</v>
      </c>
      <c r="F50" s="134">
        <f>IF(F17=0,,((-F42+F49)*100/(F48-F42-F34)))</f>
        <v>0</v>
      </c>
      <c r="G50" s="134">
        <f>IF(G17=0,,((-G42+G49)*100/(G48-G42-G34)))</f>
        <v>0</v>
      </c>
      <c r="H50" s="135">
        <f t="shared" si="0"/>
        <v>0</v>
      </c>
      <c r="I50" s="568">
        <f>IF(I17=0,,((-I42+I49)*100/(I48-I42-I34)))</f>
        <v>0</v>
      </c>
    </row>
    <row r="51" spans="1:11" ht="12.2" customHeight="1" x14ac:dyDescent="0.2">
      <c r="A51" s="554">
        <f t="shared" si="1"/>
        <v>49</v>
      </c>
      <c r="B51" s="1830"/>
      <c r="C51" s="136" t="s">
        <v>233</v>
      </c>
      <c r="D51" s="137"/>
      <c r="E51" s="138">
        <f>IF(E17=0,,((-E42+E49)*100/(E48-E42)))</f>
        <v>0</v>
      </c>
      <c r="F51" s="138">
        <f>IF(F17=0,,((-F42+F49)*100/(F48-F42)))</f>
        <v>0</v>
      </c>
      <c r="G51" s="138">
        <f>IF(G17=0,,((-G42+G49)*100/(G48-G42)))</f>
        <v>0</v>
      </c>
      <c r="H51" s="139">
        <f t="shared" si="0"/>
        <v>0</v>
      </c>
      <c r="I51" s="571">
        <f>IF(I17=0,,((-I42+I49)*100/(I48-I42)))</f>
        <v>0</v>
      </c>
    </row>
    <row r="52" spans="1:11" ht="12.2" customHeight="1" x14ac:dyDescent="0.2">
      <c r="A52" s="554">
        <f t="shared" si="1"/>
        <v>50</v>
      </c>
      <c r="B52" s="1830"/>
      <c r="C52" s="140" t="s">
        <v>235</v>
      </c>
      <c r="D52" s="141"/>
      <c r="E52" s="142">
        <f>E46-E34-E18-E19</f>
        <v>0</v>
      </c>
      <c r="F52" s="142">
        <f t="shared" ref="F52:I52" si="7">F46-F34-F18-F19</f>
        <v>0</v>
      </c>
      <c r="G52" s="142">
        <f t="shared" si="7"/>
        <v>0</v>
      </c>
      <c r="H52" s="143">
        <f t="shared" si="0"/>
        <v>0</v>
      </c>
      <c r="I52" s="1102">
        <f t="shared" si="7"/>
        <v>0</v>
      </c>
    </row>
    <row r="53" spans="1:11" ht="12.2" customHeight="1" x14ac:dyDescent="0.2">
      <c r="A53" s="554">
        <f t="shared" si="1"/>
        <v>51</v>
      </c>
      <c r="B53" s="1830"/>
      <c r="C53" s="136" t="s">
        <v>234</v>
      </c>
      <c r="D53" s="137"/>
      <c r="E53" s="138">
        <f>E46-E34-E49-E80+E81+E78-E79</f>
        <v>0</v>
      </c>
      <c r="F53" s="138">
        <f t="shared" ref="F53:I53" si="8">F46-F34-F49-F80+F81+F78-F79</f>
        <v>0</v>
      </c>
      <c r="G53" s="138">
        <f t="shared" si="8"/>
        <v>0</v>
      </c>
      <c r="H53" s="139">
        <f t="shared" si="0"/>
        <v>0</v>
      </c>
      <c r="I53" s="571">
        <f t="shared" si="8"/>
        <v>0</v>
      </c>
    </row>
    <row r="54" spans="1:11" ht="12.2" customHeight="1" thickBot="1" x14ac:dyDescent="0.25">
      <c r="A54" s="558">
        <f t="shared" si="1"/>
        <v>52</v>
      </c>
      <c r="B54" s="1831"/>
      <c r="C54" s="149" t="s">
        <v>184</v>
      </c>
      <c r="D54" s="150"/>
      <c r="E54" s="767"/>
      <c r="F54" s="768"/>
      <c r="G54" s="151">
        <f>'Anlage 2 Berechn. BWS'!E33</f>
        <v>0</v>
      </c>
      <c r="H54" s="152"/>
      <c r="I54" s="572">
        <f>'Anlage 2 Berechn. BWS'!F33</f>
        <v>0</v>
      </c>
    </row>
    <row r="55" spans="1:11" ht="12.2" customHeight="1" x14ac:dyDescent="0.2">
      <c r="A55" s="559">
        <f>A54+1</f>
        <v>53</v>
      </c>
      <c r="B55" s="1832" t="s">
        <v>275</v>
      </c>
      <c r="C55" s="658" t="s">
        <v>42</v>
      </c>
      <c r="D55" s="659" t="s">
        <v>99</v>
      </c>
      <c r="E55" s="74"/>
      <c r="F55" s="74"/>
      <c r="G55" s="74"/>
      <c r="H55" s="701">
        <f t="shared" si="0"/>
        <v>0</v>
      </c>
      <c r="I55" s="1103"/>
    </row>
    <row r="56" spans="1:11" ht="12.2" customHeight="1" x14ac:dyDescent="0.2">
      <c r="A56" s="560">
        <f t="shared" si="1"/>
        <v>54</v>
      </c>
      <c r="B56" s="1833"/>
      <c r="C56" s="660" t="s">
        <v>253</v>
      </c>
      <c r="D56" s="661" t="s">
        <v>689</v>
      </c>
      <c r="E56" s="67"/>
      <c r="F56" s="67"/>
      <c r="G56" s="67"/>
      <c r="H56" s="664">
        <f t="shared" si="0"/>
        <v>0</v>
      </c>
      <c r="I56" s="1093"/>
    </row>
    <row r="57" spans="1:11" ht="12.2" customHeight="1" x14ac:dyDescent="0.2">
      <c r="A57" s="560">
        <f t="shared" si="1"/>
        <v>55</v>
      </c>
      <c r="B57" s="1833"/>
      <c r="C57" s="660" t="s">
        <v>43</v>
      </c>
      <c r="D57" s="661" t="s">
        <v>138</v>
      </c>
      <c r="E57" s="67"/>
      <c r="F57" s="67"/>
      <c r="G57" s="67"/>
      <c r="H57" s="664">
        <f t="shared" si="0"/>
        <v>0</v>
      </c>
      <c r="I57" s="1093"/>
    </row>
    <row r="58" spans="1:11" ht="12.2" customHeight="1" x14ac:dyDescent="0.2">
      <c r="A58" s="560">
        <f t="shared" si="1"/>
        <v>56</v>
      </c>
      <c r="B58" s="1833"/>
      <c r="C58" s="660" t="s">
        <v>321</v>
      </c>
      <c r="D58" s="661"/>
      <c r="E58" s="1316">
        <f t="shared" ref="E58:F58" si="9">IF(E56+(50%*E57)&gt;0,(E56+(50%*E57))/E55,0)</f>
        <v>0</v>
      </c>
      <c r="F58" s="1317">
        <f t="shared" si="9"/>
        <v>0</v>
      </c>
      <c r="G58" s="1318">
        <f>IF(G56+(50%*G57)&gt;0,(G56+(50%*G57))/G55,0)</f>
        <v>0</v>
      </c>
      <c r="H58" s="1315">
        <f t="shared" si="0"/>
        <v>0</v>
      </c>
      <c r="I58" s="769">
        <f>IF(I56+(50%*I57)&gt;0,(I56+(50%*I57))/I55,0)</f>
        <v>0</v>
      </c>
    </row>
    <row r="59" spans="1:11" ht="12.2" customHeight="1" x14ac:dyDescent="0.2">
      <c r="A59" s="560">
        <f t="shared" si="1"/>
        <v>57</v>
      </c>
      <c r="B59" s="1833"/>
      <c r="C59" s="660" t="s">
        <v>44</v>
      </c>
      <c r="D59" s="661" t="s">
        <v>139</v>
      </c>
      <c r="E59" s="67"/>
      <c r="F59" s="67"/>
      <c r="G59" s="67"/>
      <c r="H59" s="664">
        <f t="shared" si="0"/>
        <v>0</v>
      </c>
      <c r="I59" s="1093"/>
    </row>
    <row r="60" spans="1:11" ht="12.2" customHeight="1" x14ac:dyDescent="0.2">
      <c r="A60" s="560">
        <f t="shared" si="1"/>
        <v>58</v>
      </c>
      <c r="B60" s="1833"/>
      <c r="C60" s="660" t="s">
        <v>45</v>
      </c>
      <c r="D60" s="661" t="s">
        <v>140</v>
      </c>
      <c r="E60" s="67"/>
      <c r="F60" s="67"/>
      <c r="G60" s="67"/>
      <c r="H60" s="664">
        <f t="shared" si="0"/>
        <v>0</v>
      </c>
      <c r="I60" s="1093"/>
    </row>
    <row r="61" spans="1:11" ht="12.2" customHeight="1" thickBot="1" x14ac:dyDescent="0.25">
      <c r="A61" s="561">
        <f t="shared" si="1"/>
        <v>59</v>
      </c>
      <c r="B61" s="1834"/>
      <c r="C61" s="662" t="s">
        <v>149</v>
      </c>
      <c r="D61" s="663" t="s">
        <v>100</v>
      </c>
      <c r="E61" s="72"/>
      <c r="F61" s="72"/>
      <c r="G61" s="72"/>
      <c r="H61" s="702">
        <f t="shared" si="0"/>
        <v>0</v>
      </c>
      <c r="I61" s="1104"/>
    </row>
    <row r="62" spans="1:11" ht="12.75" customHeight="1" x14ac:dyDescent="0.2">
      <c r="A62" s="66"/>
      <c r="B62" s="21"/>
      <c r="C62" s="21"/>
      <c r="D62" s="21"/>
      <c r="E62" s="22"/>
      <c r="F62" s="22"/>
      <c r="G62" s="22"/>
      <c r="H62" s="22"/>
      <c r="I62" s="22"/>
    </row>
    <row r="63" spans="1:11" ht="12.75" customHeight="1" thickBot="1" x14ac:dyDescent="0.25">
      <c r="A63" s="21"/>
      <c r="B63" s="21"/>
      <c r="C63" s="21"/>
      <c r="D63" s="21"/>
      <c r="E63" s="22"/>
      <c r="F63" s="22"/>
      <c r="G63" s="22"/>
      <c r="H63" s="22"/>
      <c r="I63" s="22"/>
    </row>
    <row r="64" spans="1:11" ht="12.75" customHeight="1" x14ac:dyDescent="0.2">
      <c r="A64" s="704" t="str">
        <f>A1</f>
        <v xml:space="preserve">INVESTITIONSKONZEPT (IK) / GESCHÄFTSPLAN (GPL) SACHSEN-ANHALT   -    </v>
      </c>
      <c r="B64" s="116"/>
      <c r="C64" s="117"/>
      <c r="D64" s="117"/>
      <c r="E64" s="117"/>
      <c r="F64" s="117"/>
      <c r="G64" s="118"/>
      <c r="H64" s="118"/>
      <c r="I64" s="766" t="s">
        <v>488</v>
      </c>
    </row>
    <row r="65" spans="1:9" ht="12.75" customHeight="1" x14ac:dyDescent="0.2">
      <c r="A65" s="940" t="s">
        <v>487</v>
      </c>
      <c r="B65" s="941"/>
      <c r="C65" s="1512"/>
      <c r="D65" s="1512"/>
      <c r="E65" s="1512"/>
      <c r="F65" s="1512"/>
      <c r="G65" s="1512"/>
      <c r="H65" s="1512"/>
      <c r="I65" s="1513"/>
    </row>
    <row r="66" spans="1:9" ht="12.75" customHeight="1" thickBot="1" x14ac:dyDescent="0.25">
      <c r="A66" s="705"/>
      <c r="B66" s="119"/>
      <c r="C66" s="120"/>
      <c r="D66" s="120"/>
      <c r="E66" s="120"/>
      <c r="F66" s="120"/>
      <c r="G66" s="120"/>
      <c r="H66" s="1516" t="str">
        <f>H2</f>
        <v>Zahl der Vorab-Abschlüsse:</v>
      </c>
      <c r="I66" s="770">
        <f>I2</f>
        <v>0</v>
      </c>
    </row>
    <row r="67" spans="1:9" ht="12.75" customHeight="1" x14ac:dyDescent="0.2">
      <c r="A67" s="121">
        <v>1</v>
      </c>
      <c r="B67" s="122"/>
      <c r="C67" s="162"/>
      <c r="D67" s="163" t="s">
        <v>55</v>
      </c>
      <c r="E67" s="164">
        <f>E3</f>
        <v>0</v>
      </c>
      <c r="F67" s="164">
        <f>F3</f>
        <v>0</v>
      </c>
      <c r="G67" s="536">
        <f>G3</f>
        <v>0</v>
      </c>
      <c r="H67" s="167" t="s">
        <v>88</v>
      </c>
      <c r="I67" s="537">
        <f>I3</f>
        <v>0</v>
      </c>
    </row>
    <row r="68" spans="1:9" ht="12.75" customHeight="1" x14ac:dyDescent="0.2">
      <c r="A68" s="126">
        <v>2</v>
      </c>
      <c r="B68" s="129" t="s">
        <v>137</v>
      </c>
      <c r="C68" s="154"/>
      <c r="D68" s="155">
        <v>2959</v>
      </c>
      <c r="E68" s="145">
        <f>E46</f>
        <v>0</v>
      </c>
      <c r="F68" s="145">
        <f>F46</f>
        <v>0</v>
      </c>
      <c r="G68" s="145">
        <f>G46</f>
        <v>0</v>
      </c>
      <c r="H68" s="147">
        <f t="shared" ref="H68:H82" si="10">IF($I$2&gt;0,SUM(E68:G68)/$I$2,0)</f>
        <v>0</v>
      </c>
      <c r="I68" s="148">
        <f>I46</f>
        <v>0</v>
      </c>
    </row>
    <row r="69" spans="1:9" ht="12.75" customHeight="1" x14ac:dyDescent="0.2">
      <c r="A69" s="124">
        <f>A68+1</f>
        <v>3</v>
      </c>
      <c r="B69" s="1826" t="s">
        <v>626</v>
      </c>
      <c r="C69" s="660" t="s">
        <v>490</v>
      </c>
      <c r="D69" s="661">
        <v>2497</v>
      </c>
      <c r="E69" s="67"/>
      <c r="F69" s="67"/>
      <c r="G69" s="67"/>
      <c r="H69" s="664">
        <f t="shared" si="10"/>
        <v>0</v>
      </c>
      <c r="I69" s="1105">
        <v>0</v>
      </c>
    </row>
    <row r="70" spans="1:9" ht="12.75" customHeight="1" x14ac:dyDescent="0.2">
      <c r="A70" s="124">
        <f>A69+1</f>
        <v>4</v>
      </c>
      <c r="B70" s="1827"/>
      <c r="C70" s="660" t="s">
        <v>491</v>
      </c>
      <c r="D70" s="661">
        <v>2896</v>
      </c>
      <c r="E70" s="67"/>
      <c r="F70" s="67"/>
      <c r="G70" s="67"/>
      <c r="H70" s="664">
        <f t="shared" si="10"/>
        <v>0</v>
      </c>
      <c r="I70" s="1105">
        <v>0</v>
      </c>
    </row>
    <row r="71" spans="1:9" ht="12.75" customHeight="1" x14ac:dyDescent="0.2">
      <c r="A71" s="124">
        <f>A70+1</f>
        <v>5</v>
      </c>
      <c r="B71" s="1827"/>
      <c r="C71" s="660" t="s">
        <v>492</v>
      </c>
      <c r="D71" s="661">
        <v>2920</v>
      </c>
      <c r="E71" s="67"/>
      <c r="F71" s="67"/>
      <c r="G71" s="67"/>
      <c r="H71" s="664">
        <f t="shared" si="10"/>
        <v>0</v>
      </c>
      <c r="I71" s="1105">
        <v>0</v>
      </c>
    </row>
    <row r="72" spans="1:9" ht="12.75" customHeight="1" x14ac:dyDescent="0.2">
      <c r="A72" s="124">
        <f t="shared" ref="A72:A81" si="11">A71+1</f>
        <v>6</v>
      </c>
      <c r="B72" s="1827"/>
      <c r="C72" s="660" t="s">
        <v>493</v>
      </c>
      <c r="D72" s="661">
        <v>2924</v>
      </c>
      <c r="E72" s="67"/>
      <c r="F72" s="67"/>
      <c r="G72" s="67"/>
      <c r="H72" s="664">
        <f t="shared" si="10"/>
        <v>0</v>
      </c>
      <c r="I72" s="1105">
        <v>0</v>
      </c>
    </row>
    <row r="73" spans="1:9" ht="12.75" customHeight="1" x14ac:dyDescent="0.2">
      <c r="A73" s="124">
        <f t="shared" si="11"/>
        <v>7</v>
      </c>
      <c r="B73" s="1827"/>
      <c r="C73" s="660" t="s">
        <v>494</v>
      </c>
      <c r="D73" s="661" t="s">
        <v>495</v>
      </c>
      <c r="E73" s="67">
        <v>0</v>
      </c>
      <c r="F73" s="67">
        <v>0</v>
      </c>
      <c r="G73" s="67">
        <v>0</v>
      </c>
      <c r="H73" s="664">
        <f t="shared" si="10"/>
        <v>0</v>
      </c>
      <c r="I73" s="1105">
        <v>0</v>
      </c>
    </row>
    <row r="74" spans="1:9" ht="12.75" customHeight="1" x14ac:dyDescent="0.2">
      <c r="A74" s="124">
        <f t="shared" si="11"/>
        <v>8</v>
      </c>
      <c r="B74" s="1827"/>
      <c r="C74" s="660" t="s">
        <v>496</v>
      </c>
      <c r="D74" s="661">
        <v>2452</v>
      </c>
      <c r="E74" s="67">
        <v>0</v>
      </c>
      <c r="F74" s="67">
        <v>0</v>
      </c>
      <c r="G74" s="67">
        <v>0</v>
      </c>
      <c r="H74" s="664">
        <f t="shared" si="10"/>
        <v>0</v>
      </c>
      <c r="I74" s="1105">
        <v>0</v>
      </c>
    </row>
    <row r="75" spans="1:9" ht="12.75" customHeight="1" x14ac:dyDescent="0.2">
      <c r="A75" s="124">
        <f t="shared" si="11"/>
        <v>9</v>
      </c>
      <c r="B75" s="1827"/>
      <c r="C75" s="660" t="s">
        <v>497</v>
      </c>
      <c r="D75" s="661">
        <v>2861</v>
      </c>
      <c r="E75" s="67">
        <v>0</v>
      </c>
      <c r="F75" s="67">
        <v>0</v>
      </c>
      <c r="G75" s="67">
        <v>0</v>
      </c>
      <c r="H75" s="664">
        <f t="shared" si="10"/>
        <v>0</v>
      </c>
      <c r="I75" s="1105">
        <v>0</v>
      </c>
    </row>
    <row r="76" spans="1:9" ht="12.75" customHeight="1" x14ac:dyDescent="0.2">
      <c r="A76" s="124">
        <f t="shared" si="11"/>
        <v>10</v>
      </c>
      <c r="B76" s="1827"/>
      <c r="C76" s="660" t="s">
        <v>688</v>
      </c>
      <c r="D76" s="661" t="s">
        <v>498</v>
      </c>
      <c r="E76" s="67">
        <v>0</v>
      </c>
      <c r="F76" s="67">
        <v>0</v>
      </c>
      <c r="G76" s="67">
        <v>0</v>
      </c>
      <c r="H76" s="664">
        <f t="shared" si="10"/>
        <v>0</v>
      </c>
      <c r="I76" s="1105">
        <v>0</v>
      </c>
    </row>
    <row r="77" spans="1:9" ht="12.75" customHeight="1" x14ac:dyDescent="0.2">
      <c r="A77" s="124">
        <f t="shared" si="11"/>
        <v>11</v>
      </c>
      <c r="B77" s="1827"/>
      <c r="C77" s="128" t="s">
        <v>499</v>
      </c>
      <c r="D77" s="155"/>
      <c r="E77" s="145">
        <f t="shared" ref="E77:I77" si="12">E68-E69+E70-E71+E72-E73-E74+E75-E76</f>
        <v>0</v>
      </c>
      <c r="F77" s="145">
        <f t="shared" si="12"/>
        <v>0</v>
      </c>
      <c r="G77" s="145">
        <f t="shared" si="12"/>
        <v>0</v>
      </c>
      <c r="H77" s="147">
        <f t="shared" si="10"/>
        <v>0</v>
      </c>
      <c r="I77" s="148">
        <f t="shared" si="12"/>
        <v>0</v>
      </c>
    </row>
    <row r="78" spans="1:9" ht="12.75" customHeight="1" x14ac:dyDescent="0.2">
      <c r="A78" s="124">
        <f t="shared" si="11"/>
        <v>12</v>
      </c>
      <c r="B78" s="1827"/>
      <c r="C78" s="660" t="s">
        <v>504</v>
      </c>
      <c r="D78" s="661" t="s">
        <v>503</v>
      </c>
      <c r="E78" s="67"/>
      <c r="F78" s="67"/>
      <c r="G78" s="67"/>
      <c r="H78" s="664">
        <f t="shared" si="10"/>
        <v>0</v>
      </c>
      <c r="I78" s="1105"/>
    </row>
    <row r="79" spans="1:9" ht="12.75" customHeight="1" x14ac:dyDescent="0.2">
      <c r="A79" s="124">
        <f t="shared" si="11"/>
        <v>13</v>
      </c>
      <c r="B79" s="1827"/>
      <c r="C79" s="660" t="s">
        <v>500</v>
      </c>
      <c r="D79" s="661">
        <v>1582</v>
      </c>
      <c r="E79" s="67"/>
      <c r="F79" s="67"/>
      <c r="G79" s="67"/>
      <c r="H79" s="664">
        <f t="shared" si="10"/>
        <v>0</v>
      </c>
      <c r="I79" s="1105"/>
    </row>
    <row r="80" spans="1:9" ht="12.75" customHeight="1" x14ac:dyDescent="0.2">
      <c r="A80" s="124">
        <f t="shared" si="11"/>
        <v>14</v>
      </c>
      <c r="B80" s="1827"/>
      <c r="C80" s="660" t="s">
        <v>505</v>
      </c>
      <c r="D80" s="661" t="s">
        <v>506</v>
      </c>
      <c r="E80" s="67"/>
      <c r="F80" s="67"/>
      <c r="G80" s="67"/>
      <c r="H80" s="664">
        <f t="shared" si="10"/>
        <v>0</v>
      </c>
      <c r="I80" s="1105"/>
    </row>
    <row r="81" spans="1:9" ht="12.75" customHeight="1" x14ac:dyDescent="0.2">
      <c r="A81" s="124">
        <f t="shared" si="11"/>
        <v>15</v>
      </c>
      <c r="B81" s="1827"/>
      <c r="C81" s="660" t="s">
        <v>501</v>
      </c>
      <c r="D81" s="661">
        <v>1576</v>
      </c>
      <c r="E81" s="67"/>
      <c r="F81" s="67"/>
      <c r="G81" s="67"/>
      <c r="H81" s="664">
        <f t="shared" si="10"/>
        <v>0</v>
      </c>
      <c r="I81" s="1105">
        <v>0</v>
      </c>
    </row>
    <row r="82" spans="1:9" ht="12.75" customHeight="1" thickBot="1" x14ac:dyDescent="0.25">
      <c r="A82" s="131">
        <f>A81+1</f>
        <v>16</v>
      </c>
      <c r="B82" s="1828"/>
      <c r="C82" s="149" t="s">
        <v>502</v>
      </c>
      <c r="D82" s="150"/>
      <c r="E82" s="767">
        <f t="shared" ref="E82:I82" si="13">E77+E78-E79-E80+E81</f>
        <v>0</v>
      </c>
      <c r="F82" s="768">
        <f t="shared" si="13"/>
        <v>0</v>
      </c>
      <c r="G82" s="151">
        <f t="shared" si="13"/>
        <v>0</v>
      </c>
      <c r="H82" s="152">
        <f t="shared" si="10"/>
        <v>0</v>
      </c>
      <c r="I82" s="153">
        <f t="shared" si="13"/>
        <v>0</v>
      </c>
    </row>
    <row r="84" spans="1:9" ht="12.75" customHeight="1" x14ac:dyDescent="0.2">
      <c r="C84" s="18" t="s">
        <v>687</v>
      </c>
    </row>
  </sheetData>
  <sheetProtection password="D432" sheet="1" objects="1" scenarios="1" pivotTables="0"/>
  <protectedRanges>
    <protectedRange sqref="I59:I61" name="Bereich15"/>
    <protectedRange sqref="E59:G61" name="Bereich14"/>
    <protectedRange sqref="I55:I57" name="Bereich13"/>
    <protectedRange sqref="E55:G57" name="Bereich12"/>
    <protectedRange sqref="E4:G16" name="Bereich1"/>
    <protectedRange sqref="I4:I16" name="Bereich2"/>
    <protectedRange sqref="I2" name="Bereich3"/>
    <protectedRange sqref="E18:G24" name="Bereich4"/>
    <protectedRange sqref="I18:I24" name="Bereich5"/>
    <protectedRange sqref="E26:G38" name="Bereich6"/>
    <protectedRange sqref="I26:I38" name="Bereich7"/>
    <protectedRange sqref="E41:G42" name="Bereich8"/>
    <protectedRange sqref="I41:I42" name="Bereich9"/>
    <protectedRange sqref="E44:G45" name="Bereich10"/>
    <protectedRange sqref="I44:I45" name="Bereich11"/>
  </protectedRanges>
  <customSheetViews>
    <customSheetView guid="{0E6EEBCA-983A-4516-9684-AAC30A75EB8F}" showGridLines="0" fitToPage="1" showRuler="0">
      <selection activeCell="J23" sqref="J23"/>
      <pageMargins left="0.27559055118110237" right="0.27559055118110237" top="0.31496062992125984" bottom="0.31496062992125984" header="0.51181102362204722" footer="0.51181102362204722"/>
      <printOptions horizontalCentered="1" verticalCentered="1"/>
      <pageSetup paperSize="9" scale="88" orientation="portrait" r:id="rId1"/>
      <headerFooter alignWithMargins="0"/>
    </customSheetView>
    <customSheetView guid="{1FD36552-A9E4-493D-86F8-7837E168DECC}" showGridLines="0" fitToPage="1" showRuler="0">
      <selection activeCell="J23" sqref="J23"/>
      <pageMargins left="0.27559055118110237" right="0.27559055118110237" top="0.31496062992125984" bottom="0.31496062992125984" header="0.51181102362204722" footer="0.51181102362204722"/>
      <printOptions horizontalCentered="1" verticalCentered="1"/>
      <pageSetup paperSize="9" scale="88" orientation="portrait" r:id="rId2"/>
      <headerFooter alignWithMargins="0"/>
    </customSheetView>
    <customSheetView guid="{E222FE07-C4BC-4F2D-9F77-35FE8CAC90DC}" scale="85" showGridLines="0" showRuler="0" topLeftCell="A49">
      <selection activeCell="E18" sqref="E18"/>
      <pageMargins left="0.27559055118110237" right="0.27559055118110237" top="0.31496062992125984" bottom="0.31496062992125984" header="0.51181102362204722" footer="0.19685039370078741"/>
      <printOptions horizontalCentered="1" verticalCentered="1"/>
      <pageSetup paperSize="9" scale="87" orientation="portrait" r:id="rId3"/>
      <headerFooter alignWithMargins="0">
        <oddFooter>&amp;C&amp;8Investitionskonzept Juli 2011</oddFooter>
      </headerFooter>
    </customSheetView>
  </customSheetViews>
  <mergeCells count="6">
    <mergeCell ref="B69:B82"/>
    <mergeCell ref="B47:B54"/>
    <mergeCell ref="B55:B61"/>
    <mergeCell ref="B41:B45"/>
    <mergeCell ref="B4:B24"/>
    <mergeCell ref="B26:B38"/>
  </mergeCells>
  <pageMargins left="0.59055118110236227" right="0.19685039370078741" top="0.39370078740157483" bottom="0.27559055118110237" header="0.19685039370078741" footer="0.15748031496062992"/>
  <pageSetup paperSize="9" fitToHeight="2" orientation="portrait" r:id="rId4"/>
  <headerFooter alignWithMargins="0">
    <oddFooter>&amp;CInvestitionskonzept_Geschäftsplan_2023 (Stand: 16.05.2023)</oddFooter>
  </headerFooter>
  <rowBreaks count="1" manualBreakCount="1">
    <brk id="62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3" tint="0.59999389629810485"/>
    <pageSetUpPr fitToPage="1"/>
  </sheetPr>
  <dimension ref="A1:N46"/>
  <sheetViews>
    <sheetView showGridLines="0" showZeros="0" zoomScaleNormal="100" workbookViewId="0">
      <selection activeCell="I28" sqref="I28"/>
    </sheetView>
  </sheetViews>
  <sheetFormatPr baseColWidth="10" defaultRowHeight="11.25" x14ac:dyDescent="0.2"/>
  <cols>
    <col min="1" max="1" width="2.7109375" style="18" customWidth="1"/>
    <col min="2" max="2" width="46.140625" style="18" customWidth="1"/>
    <col min="3" max="3" width="5.42578125" style="18" customWidth="1"/>
    <col min="4" max="8" width="11.7109375" style="18" customWidth="1"/>
    <col min="9" max="9" width="6.7109375" style="18" customWidth="1"/>
    <col min="10" max="10" width="11.7109375" style="18" customWidth="1"/>
    <col min="11" max="11" width="13.28515625" style="18" customWidth="1"/>
    <col min="12" max="12" width="48.140625" style="18" customWidth="1"/>
    <col min="13" max="16384" width="11.42578125" style="18"/>
  </cols>
  <sheetData>
    <row r="1" spans="1:14" x14ac:dyDescent="0.2">
      <c r="A1" s="704" t="str">
        <f>I_1!A1</f>
        <v xml:space="preserve">INVESTITIONSKONZEPT (IK) / GESCHÄFTSPLAN (GPL) SACHSEN-ANHALT   -    </v>
      </c>
      <c r="B1" s="116"/>
      <c r="C1" s="116"/>
      <c r="D1" s="116"/>
      <c r="E1" s="116"/>
      <c r="F1" s="116"/>
      <c r="G1" s="116"/>
      <c r="H1" s="116"/>
      <c r="I1" s="116"/>
      <c r="J1" s="116"/>
      <c r="K1" s="712" t="s">
        <v>279</v>
      </c>
      <c r="L1" s="4"/>
      <c r="M1" s="4"/>
      <c r="N1" s="5"/>
    </row>
    <row r="2" spans="1:14" x14ac:dyDescent="0.2">
      <c r="A2" s="940" t="s">
        <v>721</v>
      </c>
      <c r="B2" s="941"/>
      <c r="C2" s="941"/>
      <c r="D2" s="941"/>
      <c r="E2" s="941"/>
      <c r="F2" s="941"/>
      <c r="G2" s="941"/>
      <c r="H2" s="941"/>
      <c r="I2" s="941"/>
      <c r="J2" s="941"/>
      <c r="K2" s="942"/>
      <c r="L2" s="4"/>
      <c r="M2" s="4"/>
      <c r="N2" s="5"/>
    </row>
    <row r="3" spans="1:14" ht="12" thickBot="1" x14ac:dyDescent="0.25">
      <c r="A3" s="1514" t="s">
        <v>722</v>
      </c>
      <c r="B3" s="941"/>
      <c r="C3" s="1527"/>
      <c r="D3" s="1527"/>
      <c r="E3" s="1527"/>
      <c r="F3" s="1527"/>
      <c r="G3" s="1528"/>
      <c r="H3" s="1528"/>
      <c r="I3" s="1528"/>
      <c r="J3" s="941"/>
      <c r="K3" s="804"/>
      <c r="L3" s="4"/>
      <c r="M3" s="4"/>
      <c r="N3" s="5"/>
    </row>
    <row r="4" spans="1:14" s="20" customFormat="1" ht="24.75" customHeight="1" x14ac:dyDescent="0.2">
      <c r="A4" s="222">
        <v>1</v>
      </c>
      <c r="B4" s="223" t="s">
        <v>63</v>
      </c>
      <c r="C4" s="224" t="s">
        <v>327</v>
      </c>
      <c r="D4" s="215" t="s">
        <v>554</v>
      </c>
      <c r="E4" s="215"/>
      <c r="F4" s="215"/>
      <c r="G4" s="216"/>
      <c r="H4" s="1072" t="s">
        <v>655</v>
      </c>
      <c r="I4" s="223" t="s">
        <v>588</v>
      </c>
      <c r="J4" s="1071" t="s">
        <v>656</v>
      </c>
      <c r="K4" s="463" t="s">
        <v>328</v>
      </c>
      <c r="L4" s="1065"/>
    </row>
    <row r="5" spans="1:14" s="20" customFormat="1" ht="12.75" customHeight="1" x14ac:dyDescent="0.2">
      <c r="A5" s="214"/>
      <c r="B5" s="217" t="s">
        <v>326</v>
      </c>
      <c r="C5" s="225" t="s">
        <v>325</v>
      </c>
      <c r="D5" s="779">
        <v>2017</v>
      </c>
      <c r="E5" s="218">
        <f>D5+1</f>
        <v>2018</v>
      </c>
      <c r="F5" s="219">
        <f>E5+1</f>
        <v>2019</v>
      </c>
      <c r="G5" s="217" t="s">
        <v>323</v>
      </c>
      <c r="H5" s="1073" t="s">
        <v>657</v>
      </c>
      <c r="I5" s="226" t="s">
        <v>27</v>
      </c>
      <c r="J5" s="226" t="s">
        <v>323</v>
      </c>
      <c r="K5" s="227" t="s">
        <v>323</v>
      </c>
    </row>
    <row r="6" spans="1:14" s="20" customFormat="1" ht="12.6" customHeight="1" x14ac:dyDescent="0.2">
      <c r="A6" s="126">
        <f>A4+1</f>
        <v>2</v>
      </c>
      <c r="B6" s="220" t="s">
        <v>470</v>
      </c>
      <c r="C6" s="233" t="s">
        <v>323</v>
      </c>
      <c r="D6" s="228">
        <f t="shared" ref="D6:K6" si="0">SUM(D7:D11)</f>
        <v>0</v>
      </c>
      <c r="E6" s="229">
        <f t="shared" si="0"/>
        <v>0</v>
      </c>
      <c r="F6" s="230">
        <f t="shared" si="0"/>
        <v>0</v>
      </c>
      <c r="G6" s="771">
        <f t="shared" si="0"/>
        <v>0</v>
      </c>
      <c r="H6" s="771">
        <f t="shared" si="0"/>
        <v>0</v>
      </c>
      <c r="I6" s="771"/>
      <c r="J6" s="231">
        <f t="shared" si="0"/>
        <v>0</v>
      </c>
      <c r="K6" s="232">
        <f t="shared" si="0"/>
        <v>0</v>
      </c>
    </row>
    <row r="7" spans="1:14" s="20" customFormat="1" ht="12.6" customHeight="1" x14ac:dyDescent="0.2">
      <c r="A7" s="130">
        <f>A6+1</f>
        <v>3</v>
      </c>
      <c r="B7" s="1106"/>
      <c r="C7" s="781"/>
      <c r="D7" s="782"/>
      <c r="E7" s="783"/>
      <c r="F7" s="784"/>
      <c r="G7" s="772">
        <f>SUM(D7:F7)</f>
        <v>0</v>
      </c>
      <c r="H7" s="23"/>
      <c r="I7" s="1042"/>
      <c r="J7" s="1050">
        <f>G7*(I7/(100%+I7))</f>
        <v>0</v>
      </c>
      <c r="K7" s="670">
        <f>G7-H7-J7</f>
        <v>0</v>
      </c>
      <c r="L7" s="1065"/>
    </row>
    <row r="8" spans="1:14" s="20" customFormat="1" ht="12.6" customHeight="1" x14ac:dyDescent="0.2">
      <c r="A8" s="124">
        <f t="shared" ref="A8:A43" si="1">A7+1</f>
        <v>4</v>
      </c>
      <c r="B8" s="795"/>
      <c r="C8" s="786"/>
      <c r="D8" s="787"/>
      <c r="E8" s="573"/>
      <c r="F8" s="788"/>
      <c r="G8" s="772">
        <f t="shared" ref="G8:G29" si="2">SUM(D8:F8)</f>
        <v>0</v>
      </c>
      <c r="H8" s="24"/>
      <c r="I8" s="1043"/>
      <c r="J8" s="1050">
        <f t="shared" ref="J8:J11" si="3">G8*(I8/(100%+I8))</f>
        <v>0</v>
      </c>
      <c r="K8" s="671">
        <f t="shared" ref="K8:K11" si="4">G8-H8-J8</f>
        <v>0</v>
      </c>
    </row>
    <row r="9" spans="1:14" s="20" customFormat="1" ht="12.6" customHeight="1" x14ac:dyDescent="0.2">
      <c r="A9" s="124">
        <f t="shared" si="1"/>
        <v>5</v>
      </c>
      <c r="B9" s="795"/>
      <c r="C9" s="786"/>
      <c r="D9" s="787"/>
      <c r="E9" s="573"/>
      <c r="F9" s="788"/>
      <c r="G9" s="772">
        <f t="shared" si="2"/>
        <v>0</v>
      </c>
      <c r="H9" s="24"/>
      <c r="I9" s="1043"/>
      <c r="J9" s="1050">
        <f t="shared" si="3"/>
        <v>0</v>
      </c>
      <c r="K9" s="671">
        <f t="shared" si="4"/>
        <v>0</v>
      </c>
    </row>
    <row r="10" spans="1:14" s="20" customFormat="1" ht="12.6" customHeight="1" x14ac:dyDescent="0.2">
      <c r="A10" s="124">
        <f t="shared" si="1"/>
        <v>6</v>
      </c>
      <c r="B10" s="795"/>
      <c r="C10" s="786"/>
      <c r="D10" s="787"/>
      <c r="E10" s="573"/>
      <c r="F10" s="788"/>
      <c r="G10" s="772">
        <f t="shared" si="2"/>
        <v>0</v>
      </c>
      <c r="H10" s="24"/>
      <c r="I10" s="1043"/>
      <c r="J10" s="1050">
        <f t="shared" si="3"/>
        <v>0</v>
      </c>
      <c r="K10" s="671">
        <f t="shared" si="4"/>
        <v>0</v>
      </c>
    </row>
    <row r="11" spans="1:14" s="20" customFormat="1" ht="12.6" customHeight="1" x14ac:dyDescent="0.2">
      <c r="A11" s="125">
        <f t="shared" si="1"/>
        <v>7</v>
      </c>
      <c r="B11" s="1107"/>
      <c r="C11" s="789"/>
      <c r="D11" s="790"/>
      <c r="E11" s="791"/>
      <c r="F11" s="792"/>
      <c r="G11" s="772">
        <f t="shared" si="2"/>
        <v>0</v>
      </c>
      <c r="H11" s="25"/>
      <c r="I11" s="1044"/>
      <c r="J11" s="1050">
        <f t="shared" si="3"/>
        <v>0</v>
      </c>
      <c r="K11" s="672">
        <f t="shared" si="4"/>
        <v>0</v>
      </c>
    </row>
    <row r="12" spans="1:14" s="20" customFormat="1" ht="12.6" customHeight="1" x14ac:dyDescent="0.2">
      <c r="A12" s="126">
        <f t="shared" si="1"/>
        <v>8</v>
      </c>
      <c r="B12" s="1108" t="s">
        <v>471</v>
      </c>
      <c r="C12" s="233" t="s">
        <v>323</v>
      </c>
      <c r="D12" s="228">
        <f t="shared" ref="D12:K12" si="5">SUM(D13:D17)</f>
        <v>0</v>
      </c>
      <c r="E12" s="229">
        <f t="shared" si="5"/>
        <v>0</v>
      </c>
      <c r="F12" s="230">
        <f t="shared" si="5"/>
        <v>0</v>
      </c>
      <c r="G12" s="771">
        <f t="shared" si="5"/>
        <v>0</v>
      </c>
      <c r="H12" s="771">
        <f t="shared" si="5"/>
        <v>0</v>
      </c>
      <c r="I12" s="1045"/>
      <c r="J12" s="231">
        <f t="shared" si="5"/>
        <v>0</v>
      </c>
      <c r="K12" s="232">
        <f t="shared" si="5"/>
        <v>0</v>
      </c>
    </row>
    <row r="13" spans="1:14" s="20" customFormat="1" ht="12.6" customHeight="1" x14ac:dyDescent="0.2">
      <c r="A13" s="123">
        <f t="shared" si="1"/>
        <v>9</v>
      </c>
      <c r="B13" s="1106">
        <v>1</v>
      </c>
      <c r="C13" s="781"/>
      <c r="D13" s="782"/>
      <c r="E13" s="783"/>
      <c r="F13" s="784"/>
      <c r="G13" s="772">
        <f t="shared" si="2"/>
        <v>0</v>
      </c>
      <c r="H13" s="23"/>
      <c r="I13" s="1042"/>
      <c r="J13" s="1050">
        <f>G13*(I13/(100%+I13))</f>
        <v>0</v>
      </c>
      <c r="K13" s="670">
        <f>G13-H13-J13</f>
        <v>0</v>
      </c>
    </row>
    <row r="14" spans="1:14" s="20" customFormat="1" ht="12.6" customHeight="1" x14ac:dyDescent="0.2">
      <c r="A14" s="124">
        <f t="shared" si="1"/>
        <v>10</v>
      </c>
      <c r="B14" s="1106"/>
      <c r="C14" s="786"/>
      <c r="D14" s="782"/>
      <c r="E14" s="573"/>
      <c r="F14" s="788"/>
      <c r="G14" s="772">
        <f t="shared" si="2"/>
        <v>0</v>
      </c>
      <c r="H14" s="24"/>
      <c r="I14" s="1043"/>
      <c r="J14" s="1050">
        <f t="shared" ref="J14:J17" si="6">G14*(I14/(100%+I14))</f>
        <v>0</v>
      </c>
      <c r="K14" s="671">
        <f t="shared" ref="K14:K17" si="7">G14-H14-J14</f>
        <v>0</v>
      </c>
    </row>
    <row r="15" spans="1:14" s="20" customFormat="1" ht="12.6" customHeight="1" x14ac:dyDescent="0.2">
      <c r="A15" s="124">
        <f t="shared" si="1"/>
        <v>11</v>
      </c>
      <c r="B15" s="1106"/>
      <c r="C15" s="786"/>
      <c r="D15" s="782"/>
      <c r="E15" s="573"/>
      <c r="F15" s="788"/>
      <c r="G15" s="772">
        <f t="shared" si="2"/>
        <v>0</v>
      </c>
      <c r="H15" s="24"/>
      <c r="I15" s="1043"/>
      <c r="J15" s="1050">
        <f t="shared" si="6"/>
        <v>0</v>
      </c>
      <c r="K15" s="671">
        <f t="shared" si="7"/>
        <v>0</v>
      </c>
    </row>
    <row r="16" spans="1:14" s="20" customFormat="1" ht="12.6" customHeight="1" x14ac:dyDescent="0.2">
      <c r="A16" s="124">
        <f t="shared" si="1"/>
        <v>12</v>
      </c>
      <c r="B16" s="795"/>
      <c r="C16" s="786"/>
      <c r="D16" s="787"/>
      <c r="E16" s="573"/>
      <c r="F16" s="788"/>
      <c r="G16" s="772">
        <f t="shared" si="2"/>
        <v>0</v>
      </c>
      <c r="H16" s="24"/>
      <c r="I16" s="1043"/>
      <c r="J16" s="1050">
        <f t="shared" si="6"/>
        <v>0</v>
      </c>
      <c r="K16" s="671">
        <f t="shared" si="7"/>
        <v>0</v>
      </c>
    </row>
    <row r="17" spans="1:11" s="20" customFormat="1" ht="12.6" customHeight="1" x14ac:dyDescent="0.2">
      <c r="A17" s="125">
        <f t="shared" si="1"/>
        <v>13</v>
      </c>
      <c r="B17" s="1107"/>
      <c r="C17" s="789"/>
      <c r="D17" s="790"/>
      <c r="E17" s="791"/>
      <c r="F17" s="792"/>
      <c r="G17" s="772">
        <f t="shared" si="2"/>
        <v>0</v>
      </c>
      <c r="H17" s="25"/>
      <c r="I17" s="1044"/>
      <c r="J17" s="1050">
        <f t="shared" si="6"/>
        <v>0</v>
      </c>
      <c r="K17" s="672">
        <f t="shared" si="7"/>
        <v>0</v>
      </c>
    </row>
    <row r="18" spans="1:11" s="20" customFormat="1" ht="12.6" customHeight="1" x14ac:dyDescent="0.2">
      <c r="A18" s="126">
        <f t="shared" si="1"/>
        <v>14</v>
      </c>
      <c r="B18" s="1108" t="s">
        <v>544</v>
      </c>
      <c r="C18" s="233" t="s">
        <v>323</v>
      </c>
      <c r="D18" s="228">
        <f t="shared" ref="D18:K18" si="8">SUM(D19:D23)</f>
        <v>0</v>
      </c>
      <c r="E18" s="229">
        <f t="shared" si="8"/>
        <v>0</v>
      </c>
      <c r="F18" s="230">
        <f t="shared" si="8"/>
        <v>0</v>
      </c>
      <c r="G18" s="771">
        <f t="shared" si="8"/>
        <v>0</v>
      </c>
      <c r="H18" s="771">
        <f t="shared" si="8"/>
        <v>0</v>
      </c>
      <c r="I18" s="1045"/>
      <c r="J18" s="231">
        <f t="shared" si="8"/>
        <v>0</v>
      </c>
      <c r="K18" s="232">
        <f t="shared" si="8"/>
        <v>0</v>
      </c>
    </row>
    <row r="19" spans="1:11" s="20" customFormat="1" ht="12.6" customHeight="1" x14ac:dyDescent="0.2">
      <c r="A19" s="123">
        <f t="shared" si="1"/>
        <v>15</v>
      </c>
      <c r="B19" s="1106"/>
      <c r="C19" s="781"/>
      <c r="D19" s="782"/>
      <c r="E19" s="783"/>
      <c r="F19" s="784"/>
      <c r="G19" s="772">
        <f t="shared" si="2"/>
        <v>0</v>
      </c>
      <c r="H19" s="23"/>
      <c r="I19" s="1042"/>
      <c r="J19" s="1050">
        <f>G19*(I19/(100%+I19))</f>
        <v>0</v>
      </c>
      <c r="K19" s="670">
        <f>G19-H19-J19</f>
        <v>0</v>
      </c>
    </row>
    <row r="20" spans="1:11" s="20" customFormat="1" ht="12.6" customHeight="1" x14ac:dyDescent="0.2">
      <c r="A20" s="124">
        <f t="shared" si="1"/>
        <v>16</v>
      </c>
      <c r="B20" s="795"/>
      <c r="C20" s="786"/>
      <c r="D20" s="787"/>
      <c r="E20" s="573"/>
      <c r="F20" s="788"/>
      <c r="G20" s="772">
        <f t="shared" si="2"/>
        <v>0</v>
      </c>
      <c r="H20" s="24"/>
      <c r="I20" s="1043"/>
      <c r="J20" s="1050">
        <f t="shared" ref="J20:J23" si="9">G20*(I20/(100%+I20))</f>
        <v>0</v>
      </c>
      <c r="K20" s="671">
        <f t="shared" ref="K20:K23" si="10">G20-H20-J20</f>
        <v>0</v>
      </c>
    </row>
    <row r="21" spans="1:11" s="20" customFormat="1" ht="12.6" customHeight="1" x14ac:dyDescent="0.2">
      <c r="A21" s="124">
        <f t="shared" si="1"/>
        <v>17</v>
      </c>
      <c r="B21" s="795"/>
      <c r="C21" s="786"/>
      <c r="D21" s="787"/>
      <c r="E21" s="573"/>
      <c r="F21" s="788"/>
      <c r="G21" s="772">
        <f t="shared" si="2"/>
        <v>0</v>
      </c>
      <c r="H21" s="24"/>
      <c r="I21" s="1043"/>
      <c r="J21" s="1050">
        <f t="shared" si="9"/>
        <v>0</v>
      </c>
      <c r="K21" s="671">
        <f t="shared" si="10"/>
        <v>0</v>
      </c>
    </row>
    <row r="22" spans="1:11" s="20" customFormat="1" ht="12.6" customHeight="1" x14ac:dyDescent="0.2">
      <c r="A22" s="124">
        <f t="shared" si="1"/>
        <v>18</v>
      </c>
      <c r="B22" s="795"/>
      <c r="C22" s="786"/>
      <c r="D22" s="787"/>
      <c r="E22" s="573"/>
      <c r="F22" s="788"/>
      <c r="G22" s="772">
        <f t="shared" si="2"/>
        <v>0</v>
      </c>
      <c r="H22" s="24"/>
      <c r="I22" s="1043"/>
      <c r="J22" s="1050">
        <f t="shared" si="9"/>
        <v>0</v>
      </c>
      <c r="K22" s="671">
        <f t="shared" si="10"/>
        <v>0</v>
      </c>
    </row>
    <row r="23" spans="1:11" s="20" customFormat="1" ht="12.6" customHeight="1" x14ac:dyDescent="0.2">
      <c r="A23" s="125">
        <f t="shared" si="1"/>
        <v>19</v>
      </c>
      <c r="B23" s="1107"/>
      <c r="C23" s="789"/>
      <c r="D23" s="790"/>
      <c r="E23" s="791"/>
      <c r="F23" s="792"/>
      <c r="G23" s="772">
        <f t="shared" si="2"/>
        <v>0</v>
      </c>
      <c r="H23" s="25"/>
      <c r="I23" s="1044"/>
      <c r="J23" s="1050">
        <f t="shared" si="9"/>
        <v>0</v>
      </c>
      <c r="K23" s="672">
        <f t="shared" si="10"/>
        <v>0</v>
      </c>
    </row>
    <row r="24" spans="1:11" s="20" customFormat="1" ht="12.6" customHeight="1" x14ac:dyDescent="0.2">
      <c r="A24" s="126">
        <f t="shared" si="1"/>
        <v>20</v>
      </c>
      <c r="B24" s="1108" t="s">
        <v>641</v>
      </c>
      <c r="C24" s="233" t="s">
        <v>323</v>
      </c>
      <c r="D24" s="228">
        <f t="shared" ref="D24:K24" si="11">SUM(D25:D29)</f>
        <v>0</v>
      </c>
      <c r="E24" s="229">
        <f t="shared" si="11"/>
        <v>0</v>
      </c>
      <c r="F24" s="230">
        <f t="shared" si="11"/>
        <v>0</v>
      </c>
      <c r="G24" s="771">
        <f t="shared" si="11"/>
        <v>0</v>
      </c>
      <c r="H24" s="771">
        <f t="shared" si="11"/>
        <v>0</v>
      </c>
      <c r="I24" s="1045"/>
      <c r="J24" s="231">
        <f t="shared" si="11"/>
        <v>0</v>
      </c>
      <c r="K24" s="232">
        <f t="shared" si="11"/>
        <v>0</v>
      </c>
    </row>
    <row r="25" spans="1:11" s="20" customFormat="1" ht="12.6" customHeight="1" x14ac:dyDescent="0.2">
      <c r="A25" s="123">
        <f t="shared" si="1"/>
        <v>21</v>
      </c>
      <c r="B25" s="1109"/>
      <c r="C25" s="793"/>
      <c r="D25" s="787"/>
      <c r="E25" s="573"/>
      <c r="F25" s="784"/>
      <c r="G25" s="772">
        <f t="shared" ref="G25:G26" si="12">SUM(D25:F25)</f>
        <v>0</v>
      </c>
      <c r="H25" s="24"/>
      <c r="I25" s="1043"/>
      <c r="J25" s="1050">
        <f>G25*(I25/(100%+I25))</f>
        <v>0</v>
      </c>
      <c r="K25" s="671">
        <f t="shared" ref="K25:K26" si="13">G25-H25-J25</f>
        <v>0</v>
      </c>
    </row>
    <row r="26" spans="1:11" s="20" customFormat="1" ht="12.6" customHeight="1" x14ac:dyDescent="0.2">
      <c r="A26" s="124">
        <f t="shared" si="1"/>
        <v>22</v>
      </c>
      <c r="B26" s="1110"/>
      <c r="C26" s="794"/>
      <c r="D26" s="787"/>
      <c r="E26" s="573"/>
      <c r="F26" s="788"/>
      <c r="G26" s="772">
        <f t="shared" si="12"/>
        <v>0</v>
      </c>
      <c r="H26" s="24"/>
      <c r="I26" s="1043"/>
      <c r="J26" s="1050">
        <f t="shared" ref="J26:J29" si="14">G26*(I26/(100%+I26))</f>
        <v>0</v>
      </c>
      <c r="K26" s="671">
        <f t="shared" si="13"/>
        <v>0</v>
      </c>
    </row>
    <row r="27" spans="1:11" s="20" customFormat="1" ht="12.6" customHeight="1" x14ac:dyDescent="0.2">
      <c r="A27" s="124">
        <f t="shared" si="1"/>
        <v>23</v>
      </c>
      <c r="B27" s="795"/>
      <c r="C27" s="781"/>
      <c r="D27" s="787"/>
      <c r="E27" s="573"/>
      <c r="F27" s="788"/>
      <c r="G27" s="772">
        <f t="shared" si="2"/>
        <v>0</v>
      </c>
      <c r="H27" s="24"/>
      <c r="I27" s="1043"/>
      <c r="J27" s="1050">
        <f t="shared" si="14"/>
        <v>0</v>
      </c>
      <c r="K27" s="671">
        <f t="shared" ref="K27:K29" si="15">G27-H27-J27</f>
        <v>0</v>
      </c>
    </row>
    <row r="28" spans="1:11" s="20" customFormat="1" ht="12.6" customHeight="1" x14ac:dyDescent="0.2">
      <c r="A28" s="124">
        <f t="shared" si="1"/>
        <v>24</v>
      </c>
      <c r="B28" s="795"/>
      <c r="C28" s="786"/>
      <c r="D28" s="787"/>
      <c r="E28" s="573"/>
      <c r="F28" s="788"/>
      <c r="G28" s="772">
        <f t="shared" si="2"/>
        <v>0</v>
      </c>
      <c r="H28" s="24"/>
      <c r="I28" s="1043"/>
      <c r="J28" s="1050">
        <f t="shared" si="14"/>
        <v>0</v>
      </c>
      <c r="K28" s="671">
        <f t="shared" si="15"/>
        <v>0</v>
      </c>
    </row>
    <row r="29" spans="1:11" s="20" customFormat="1" ht="12.6" customHeight="1" x14ac:dyDescent="0.2">
      <c r="A29" s="125">
        <f t="shared" si="1"/>
        <v>25</v>
      </c>
      <c r="B29" s="1107"/>
      <c r="C29" s="789"/>
      <c r="D29" s="790"/>
      <c r="E29" s="791"/>
      <c r="F29" s="792"/>
      <c r="G29" s="772">
        <f t="shared" si="2"/>
        <v>0</v>
      </c>
      <c r="H29" s="25"/>
      <c r="I29" s="1044"/>
      <c r="J29" s="1050">
        <f t="shared" si="14"/>
        <v>0</v>
      </c>
      <c r="K29" s="672">
        <f t="shared" si="15"/>
        <v>0</v>
      </c>
    </row>
    <row r="30" spans="1:11" s="20" customFormat="1" ht="12.6" customHeight="1" x14ac:dyDescent="0.2">
      <c r="A30" s="126">
        <f t="shared" si="1"/>
        <v>26</v>
      </c>
      <c r="B30" s="1108" t="s">
        <v>508</v>
      </c>
      <c r="C30" s="233" t="s">
        <v>323</v>
      </c>
      <c r="D30" s="228">
        <f t="shared" ref="D30:F30" si="16">SUM(D31:D34)</f>
        <v>0</v>
      </c>
      <c r="E30" s="229">
        <f t="shared" si="16"/>
        <v>0</v>
      </c>
      <c r="F30" s="230">
        <f t="shared" si="16"/>
        <v>0</v>
      </c>
      <c r="G30" s="771">
        <f>SUM(G31:G34)</f>
        <v>0</v>
      </c>
      <c r="H30" s="771">
        <f t="shared" ref="H30:K30" si="17">SUM(H31:H34)</f>
        <v>0</v>
      </c>
      <c r="I30" s="1045"/>
      <c r="J30" s="231">
        <f t="shared" si="17"/>
        <v>0</v>
      </c>
      <c r="K30" s="232">
        <f t="shared" si="17"/>
        <v>0</v>
      </c>
    </row>
    <row r="31" spans="1:11" s="20" customFormat="1" ht="12.6" customHeight="1" x14ac:dyDescent="0.2">
      <c r="A31" s="123">
        <f t="shared" si="1"/>
        <v>27</v>
      </c>
      <c r="B31" s="795" t="s">
        <v>329</v>
      </c>
      <c r="C31" s="786"/>
      <c r="D31" s="787"/>
      <c r="E31" s="573"/>
      <c r="F31" s="788"/>
      <c r="G31" s="772">
        <f t="shared" ref="G31:G35" si="18">SUM(D31:F31)</f>
        <v>0</v>
      </c>
      <c r="H31" s="24"/>
      <c r="I31" s="1043"/>
      <c r="J31" s="1050">
        <f>G31*(I31/(100%+I31))</f>
        <v>0</v>
      </c>
      <c r="K31" s="671">
        <f t="shared" ref="K31:K35" si="19">G31-H31-J31</f>
        <v>0</v>
      </c>
    </row>
    <row r="32" spans="1:11" s="20" customFormat="1" ht="12.6" customHeight="1" x14ac:dyDescent="0.2">
      <c r="A32" s="124">
        <f t="shared" si="1"/>
        <v>28</v>
      </c>
      <c r="B32" s="795"/>
      <c r="C32" s="786"/>
      <c r="D32" s="787"/>
      <c r="E32" s="573"/>
      <c r="F32" s="788"/>
      <c r="G32" s="772">
        <f t="shared" si="18"/>
        <v>0</v>
      </c>
      <c r="H32" s="24"/>
      <c r="I32" s="1043"/>
      <c r="J32" s="1050">
        <f t="shared" ref="J32:J35" si="20">G32*(I32/(100%+I32))</f>
        <v>0</v>
      </c>
      <c r="K32" s="671">
        <f t="shared" si="19"/>
        <v>0</v>
      </c>
    </row>
    <row r="33" spans="1:12" s="20" customFormat="1" ht="12.6" customHeight="1" x14ac:dyDescent="0.2">
      <c r="A33" s="124">
        <f t="shared" si="1"/>
        <v>29</v>
      </c>
      <c r="B33" s="795"/>
      <c r="C33" s="786"/>
      <c r="D33" s="787"/>
      <c r="E33" s="573"/>
      <c r="F33" s="788"/>
      <c r="G33" s="772">
        <f t="shared" si="18"/>
        <v>0</v>
      </c>
      <c r="H33" s="24"/>
      <c r="I33" s="1043"/>
      <c r="J33" s="1050">
        <f t="shared" si="20"/>
        <v>0</v>
      </c>
      <c r="K33" s="671">
        <f t="shared" si="19"/>
        <v>0</v>
      </c>
    </row>
    <row r="34" spans="1:12" s="20" customFormat="1" ht="12.6" customHeight="1" x14ac:dyDescent="0.2">
      <c r="A34" s="125">
        <f t="shared" si="1"/>
        <v>30</v>
      </c>
      <c r="B34" s="1107"/>
      <c r="C34" s="789"/>
      <c r="D34" s="790"/>
      <c r="E34" s="791"/>
      <c r="F34" s="792"/>
      <c r="G34" s="773">
        <f t="shared" si="18"/>
        <v>0</v>
      </c>
      <c r="H34" s="25"/>
      <c r="I34" s="1044"/>
      <c r="J34" s="1051">
        <f t="shared" si="20"/>
        <v>0</v>
      </c>
      <c r="K34" s="672">
        <f t="shared" si="19"/>
        <v>0</v>
      </c>
    </row>
    <row r="35" spans="1:12" s="20" customFormat="1" ht="12.6" customHeight="1" x14ac:dyDescent="0.2">
      <c r="A35" s="126">
        <f t="shared" si="1"/>
        <v>31</v>
      </c>
      <c r="B35" s="1111" t="s">
        <v>376</v>
      </c>
      <c r="C35" s="798"/>
      <c r="D35" s="1062"/>
      <c r="E35" s="1063"/>
      <c r="F35" s="1064"/>
      <c r="G35" s="774">
        <f t="shared" si="18"/>
        <v>0</v>
      </c>
      <c r="H35" s="221"/>
      <c r="I35" s="1046"/>
      <c r="J35" s="1050">
        <f t="shared" si="20"/>
        <v>0</v>
      </c>
      <c r="K35" s="673">
        <f t="shared" si="19"/>
        <v>0</v>
      </c>
    </row>
    <row r="36" spans="1:12" s="20" customFormat="1" ht="12.6" customHeight="1" x14ac:dyDescent="0.2">
      <c r="A36" s="214">
        <f t="shared" si="1"/>
        <v>32</v>
      </c>
      <c r="B36" s="236" t="s">
        <v>80</v>
      </c>
      <c r="C36" s="233"/>
      <c r="D36" s="228">
        <f>D6+D12+D18+D24+D30+D35</f>
        <v>0</v>
      </c>
      <c r="E36" s="229">
        <f t="shared" ref="E36:K36" si="21">E6+E12+E18+E24+E30+E35</f>
        <v>0</v>
      </c>
      <c r="F36" s="230">
        <f t="shared" si="21"/>
        <v>0</v>
      </c>
      <c r="G36" s="771">
        <f t="shared" si="21"/>
        <v>0</v>
      </c>
      <c r="H36" s="771">
        <f t="shared" si="21"/>
        <v>0</v>
      </c>
      <c r="I36" s="1045"/>
      <c r="J36" s="231">
        <f t="shared" si="21"/>
        <v>0</v>
      </c>
      <c r="K36" s="232">
        <f t="shared" si="21"/>
        <v>0</v>
      </c>
    </row>
    <row r="37" spans="1:12" s="20" customFormat="1" ht="12.6" customHeight="1" x14ac:dyDescent="0.2">
      <c r="A37" s="123">
        <f t="shared" si="1"/>
        <v>33</v>
      </c>
      <c r="B37" s="389" t="s">
        <v>76</v>
      </c>
      <c r="C37" s="666"/>
      <c r="D37" s="3"/>
      <c r="E37" s="796"/>
      <c r="F37" s="793"/>
      <c r="G37" s="772">
        <f t="shared" ref="G37" si="22">SUM(D37:F37)</f>
        <v>0</v>
      </c>
      <c r="H37" s="1067">
        <f>G37-J37</f>
        <v>0</v>
      </c>
      <c r="I37" s="1042"/>
      <c r="J37" s="1050">
        <f>G37*(I37/(100%+I37))</f>
        <v>0</v>
      </c>
      <c r="K37" s="1066" t="s">
        <v>41</v>
      </c>
      <c r="L37" s="1065"/>
    </row>
    <row r="38" spans="1:12" s="20" customFormat="1" ht="12.6" customHeight="1" x14ac:dyDescent="0.2">
      <c r="A38" s="124">
        <f t="shared" si="1"/>
        <v>34</v>
      </c>
      <c r="B38" s="392" t="s">
        <v>77</v>
      </c>
      <c r="C38" s="667"/>
      <c r="D38" s="343"/>
      <c r="E38" s="797"/>
      <c r="F38" s="794"/>
      <c r="G38" s="772">
        <f t="shared" ref="G38:G39" si="23">SUM(D38:F38)</f>
        <v>0</v>
      </c>
      <c r="H38" s="1067">
        <f t="shared" ref="H38:H39" si="24">G38-J38</f>
        <v>0</v>
      </c>
      <c r="I38" s="1042"/>
      <c r="J38" s="1050">
        <f t="shared" ref="J38:J39" si="25">G38*(I38/(100%+I38))</f>
        <v>0</v>
      </c>
      <c r="K38" s="1066" t="s">
        <v>41</v>
      </c>
      <c r="L38" s="1065"/>
    </row>
    <row r="39" spans="1:12" s="20" customFormat="1" ht="12.6" customHeight="1" x14ac:dyDescent="0.2">
      <c r="A39" s="125">
        <f t="shared" si="1"/>
        <v>35</v>
      </c>
      <c r="B39" s="395" t="s">
        <v>330</v>
      </c>
      <c r="C39" s="775"/>
      <c r="D39" s="243"/>
      <c r="E39" s="247"/>
      <c r="F39" s="213"/>
      <c r="G39" s="772">
        <f t="shared" si="23"/>
        <v>0</v>
      </c>
      <c r="H39" s="1067">
        <f t="shared" si="24"/>
        <v>0</v>
      </c>
      <c r="I39" s="1042"/>
      <c r="J39" s="1050">
        <f t="shared" si="25"/>
        <v>0</v>
      </c>
      <c r="K39" s="1066" t="s">
        <v>41</v>
      </c>
      <c r="L39" s="1065"/>
    </row>
    <row r="40" spans="1:12" s="20" customFormat="1" ht="12.6" customHeight="1" x14ac:dyDescent="0.2">
      <c r="A40" s="126">
        <f t="shared" si="1"/>
        <v>36</v>
      </c>
      <c r="B40" s="236" t="s">
        <v>78</v>
      </c>
      <c r="C40" s="237"/>
      <c r="D40" s="244">
        <f t="shared" ref="D40:F40" si="26">SUM(D36:D39)</f>
        <v>0</v>
      </c>
      <c r="E40" s="229">
        <f t="shared" si="26"/>
        <v>0</v>
      </c>
      <c r="F40" s="246">
        <f t="shared" si="26"/>
        <v>0</v>
      </c>
      <c r="G40" s="231">
        <f>SUM(G36:G39)</f>
        <v>0</v>
      </c>
      <c r="H40" s="231">
        <f t="shared" ref="H40:K40" si="27">SUM(H36:H39)</f>
        <v>0</v>
      </c>
      <c r="I40" s="1047"/>
      <c r="J40" s="231">
        <f t="shared" si="27"/>
        <v>0</v>
      </c>
      <c r="K40" s="232">
        <f t="shared" si="27"/>
        <v>0</v>
      </c>
    </row>
    <row r="41" spans="1:12" s="20" customFormat="1" ht="12.6" customHeight="1" x14ac:dyDescent="0.2">
      <c r="A41" s="123">
        <f t="shared" si="1"/>
        <v>37</v>
      </c>
      <c r="B41" s="668" t="s">
        <v>151</v>
      </c>
      <c r="C41" s="669"/>
      <c r="D41" s="3"/>
      <c r="E41" s="796"/>
      <c r="F41" s="793"/>
      <c r="G41" s="772">
        <f t="shared" ref="G41" si="28">SUM(D41:F41)</f>
        <v>0</v>
      </c>
      <c r="H41" s="1070">
        <f>G41</f>
        <v>0</v>
      </c>
      <c r="I41" s="1069"/>
      <c r="J41" s="248" t="s">
        <v>41</v>
      </c>
      <c r="K41" s="254" t="s">
        <v>41</v>
      </c>
    </row>
    <row r="42" spans="1:12" s="20" customFormat="1" ht="12.6" customHeight="1" x14ac:dyDescent="0.2">
      <c r="A42" s="125">
        <f t="shared" si="1"/>
        <v>38</v>
      </c>
      <c r="B42" s="238" t="s">
        <v>150</v>
      </c>
      <c r="C42" s="239"/>
      <c r="D42" s="248" t="s">
        <v>41</v>
      </c>
      <c r="E42" s="249" t="s">
        <v>41</v>
      </c>
      <c r="F42" s="250" t="s">
        <v>41</v>
      </c>
      <c r="G42" s="776" t="s">
        <v>41</v>
      </c>
      <c r="H42" s="240">
        <f>H40+H41</f>
        <v>0</v>
      </c>
      <c r="I42" s="1048"/>
      <c r="J42" s="1068">
        <f>J40</f>
        <v>0</v>
      </c>
      <c r="K42" s="777" t="s">
        <v>41</v>
      </c>
    </row>
    <row r="43" spans="1:12" s="20" customFormat="1" ht="12.6" customHeight="1" thickBot="1" x14ac:dyDescent="0.25">
      <c r="A43" s="241">
        <f t="shared" si="1"/>
        <v>39</v>
      </c>
      <c r="B43" s="235" t="s">
        <v>79</v>
      </c>
      <c r="C43" s="234"/>
      <c r="D43" s="251" t="s">
        <v>41</v>
      </c>
      <c r="E43" s="252" t="s">
        <v>41</v>
      </c>
      <c r="F43" s="253" t="s">
        <v>41</v>
      </c>
      <c r="G43" s="778" t="s">
        <v>41</v>
      </c>
      <c r="H43" s="778" t="s">
        <v>41</v>
      </c>
      <c r="I43" s="1049"/>
      <c r="J43" s="778" t="s">
        <v>41</v>
      </c>
      <c r="K43" s="242">
        <f>K36</f>
        <v>0</v>
      </c>
    </row>
    <row r="44" spans="1:12" ht="12.75" customHeight="1" x14ac:dyDescent="0.2"/>
    <row r="45" spans="1:12" ht="12.75" customHeight="1" x14ac:dyDescent="0.2"/>
    <row r="46" spans="1:12" ht="12.75" customHeight="1" x14ac:dyDescent="0.2"/>
  </sheetData>
  <sheetProtection password="D432" sheet="1" objects="1" scenarios="1"/>
  <protectedRanges>
    <protectedRange sqref="D41:F41" name="Bereich18"/>
    <protectedRange sqref="I37:I39" name="Bereich17"/>
    <protectedRange sqref="D37:F39" name="Bereich16"/>
    <protectedRange sqref="C35:F35" name="Bereich15"/>
    <protectedRange sqref="H31:I35" name="Bereich14"/>
    <protectedRange sqref="B31:F34" name="Bereich13"/>
    <protectedRange sqref="H25:I29" name="Bereich12"/>
    <protectedRange sqref="C35:F35" name="Bereich11"/>
    <protectedRange sqref="H25:I29" name="Bereich10"/>
    <protectedRange sqref="B25:F29" name="Bereich9"/>
    <protectedRange sqref="H19:I23" name="Bereich8"/>
    <protectedRange sqref="B19:F23" name="Bereich7"/>
    <protectedRange sqref="H19:I23" name="Bereich6"/>
    <protectedRange sqref="B19:F23" name="Bereich5"/>
    <protectedRange sqref="H13:I17" name="Bereich4"/>
    <protectedRange sqref="B13:F17" name="Bereich3"/>
    <protectedRange sqref="H7:I11" name="Bereich2"/>
    <protectedRange sqref="B7:F11" name="Bereich1"/>
  </protectedRanges>
  <customSheetViews>
    <customSheetView guid="{0E6EEBCA-983A-4516-9684-AAC30A75EB8F}" showGridLines="0" showRuler="0">
      <selection activeCell="E47" sqref="E47"/>
      <pageMargins left="0.39370078740157483" right="0.39370078740157483" top="0.31496062992125984" bottom="0.31496062992125984" header="0.51181102362204722" footer="0.51181102362204722"/>
      <printOptions horizontalCentered="1" verticalCentered="1"/>
      <pageSetup paperSize="9" orientation="portrait" r:id="rId1"/>
      <headerFooter alignWithMargins="0"/>
    </customSheetView>
    <customSheetView guid="{1FD36552-A9E4-493D-86F8-7837E168DECC}" showGridLines="0" showRuler="0">
      <selection activeCell="E47" sqref="E47"/>
      <pageMargins left="0.39370078740157483" right="0.39370078740157483" top="0.31496062992125984" bottom="0.31496062992125984" header="0.51181102362204722" footer="0.51181102362204722"/>
      <printOptions horizontalCentered="1" verticalCentered="1"/>
      <pageSetup paperSize="9" orientation="portrait" r:id="rId2"/>
      <headerFooter alignWithMargins="0"/>
    </customSheetView>
    <customSheetView guid="{E222FE07-C4BC-4F2D-9F77-35FE8CAC90DC}" showGridLines="0" showRuler="0" topLeftCell="A34">
      <selection activeCell="D12" sqref="D12"/>
      <pageMargins left="0.39370078740157483" right="0.39370078740157483" top="0.31496062992125984" bottom="0.31496062992125984" header="0.51181102362204722" footer="0.19685039370078741"/>
      <printOptions horizontalCentered="1" verticalCentered="1"/>
      <pageSetup paperSize="9" scale="98" orientation="portrait" r:id="rId3"/>
      <headerFooter alignWithMargins="0">
        <oddFooter>&amp;CInvestitionskonzept Juli 2011</oddFooter>
      </headerFooter>
    </customSheetView>
  </customSheetViews>
  <pageMargins left="0.19685039370078741" right="0.19685039370078741" top="0.19685039370078741" bottom="0.31496062992125984" header="0.19685039370078741" footer="0.15748031496062992"/>
  <pageSetup paperSize="9" orientation="landscape" r:id="rId4"/>
  <headerFooter alignWithMargins="0">
    <oddFooter>&amp;C&amp;8Investitionskonzept_Geschäftsplan_2023 (Stand: 16.05.2023)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3" tint="0.59999389629810485"/>
    <pageSetUpPr fitToPage="1"/>
  </sheetPr>
  <dimension ref="A1:M77"/>
  <sheetViews>
    <sheetView showGridLines="0" showZeros="0" zoomScaleNormal="100" workbookViewId="0">
      <selection activeCell="F6" sqref="F6"/>
    </sheetView>
  </sheetViews>
  <sheetFormatPr baseColWidth="10" defaultRowHeight="11.25" x14ac:dyDescent="0.2"/>
  <cols>
    <col min="1" max="1" width="3.140625" style="18" customWidth="1"/>
    <col min="2" max="2" width="43.85546875" style="18" customWidth="1"/>
    <col min="3" max="6" width="11.7109375" style="18" customWidth="1"/>
    <col min="7" max="7" width="40.42578125" style="18" customWidth="1"/>
    <col min="8" max="8" width="11.7109375" style="18" customWidth="1"/>
    <col min="9" max="9" width="2.28515625" style="18" customWidth="1"/>
    <col min="10" max="10" width="33.7109375" style="18" customWidth="1"/>
    <col min="11" max="11" width="11.42578125" style="18"/>
    <col min="12" max="12" width="14.28515625" style="18" customWidth="1"/>
    <col min="13" max="13" width="10.85546875" style="18" customWidth="1"/>
    <col min="14" max="16384" width="11.42578125" style="18"/>
  </cols>
  <sheetData>
    <row r="1" spans="1:13" x14ac:dyDescent="0.2">
      <c r="A1" s="704" t="str">
        <f>I_1!A1</f>
        <v xml:space="preserve">INVESTITIONSKONZEPT (IK) / GESCHÄFTSPLAN (GPL) SACHSEN-ANHALT   -    </v>
      </c>
      <c r="B1" s="116"/>
      <c r="C1" s="116"/>
      <c r="D1" s="116"/>
      <c r="E1" s="116"/>
      <c r="F1" s="116"/>
      <c r="G1" s="116"/>
      <c r="H1" s="712" t="s">
        <v>280</v>
      </c>
      <c r="J1" s="704" t="str">
        <f>A1</f>
        <v xml:space="preserve">INVESTITIONSKONZEPT (IK) / GESCHÄFTSPLAN (GPL) SACHSEN-ANHALT   -    </v>
      </c>
      <c r="K1" s="1076"/>
      <c r="L1" s="1076"/>
      <c r="M1" s="712" t="s">
        <v>660</v>
      </c>
    </row>
    <row r="2" spans="1:13" x14ac:dyDescent="0.2">
      <c r="A2" s="940" t="s">
        <v>723</v>
      </c>
      <c r="B2" s="941"/>
      <c r="C2" s="941"/>
      <c r="D2" s="941"/>
      <c r="E2" s="941"/>
      <c r="F2" s="941"/>
      <c r="G2" s="941"/>
      <c r="H2" s="942"/>
      <c r="J2" s="940"/>
      <c r="K2" s="708"/>
      <c r="L2" s="708"/>
      <c r="M2" s="942"/>
    </row>
    <row r="3" spans="1:13" ht="12" thickBot="1" x14ac:dyDescent="0.25">
      <c r="A3" s="1515" t="s">
        <v>724</v>
      </c>
      <c r="B3" s="119"/>
      <c r="C3" s="706"/>
      <c r="D3" s="706"/>
      <c r="E3" s="706"/>
      <c r="F3" s="706"/>
      <c r="G3" s="706"/>
      <c r="H3" s="715"/>
      <c r="J3" s="705" t="s">
        <v>252</v>
      </c>
      <c r="K3" s="582"/>
      <c r="L3" s="582"/>
      <c r="M3" s="1077"/>
    </row>
    <row r="4" spans="1:13" ht="12.75" customHeight="1" x14ac:dyDescent="0.2">
      <c r="A4" s="799">
        <v>1</v>
      </c>
      <c r="B4" s="800"/>
      <c r="C4" s="801" t="s">
        <v>555</v>
      </c>
      <c r="D4" s="188"/>
      <c r="E4" s="271"/>
      <c r="F4" s="802"/>
      <c r="G4" s="271" t="s">
        <v>335</v>
      </c>
      <c r="H4" s="803"/>
      <c r="J4" s="1078"/>
      <c r="K4" s="290"/>
      <c r="L4" s="290"/>
      <c r="M4" s="1079" t="s">
        <v>172</v>
      </c>
    </row>
    <row r="5" spans="1:13" ht="12.75" customHeight="1" thickBot="1" x14ac:dyDescent="0.25">
      <c r="A5" s="799">
        <f>A4+1</f>
        <v>2</v>
      </c>
      <c r="B5" s="283"/>
      <c r="C5" s="283">
        <f>I_4!D5</f>
        <v>2017</v>
      </c>
      <c r="D5" s="1053">
        <f>I_4!E5</f>
        <v>2018</v>
      </c>
      <c r="E5" s="1052">
        <f>I_4!F5</f>
        <v>2019</v>
      </c>
      <c r="F5" s="273" t="s">
        <v>323</v>
      </c>
      <c r="G5" s="270"/>
      <c r="H5" s="804"/>
      <c r="J5" s="1078"/>
      <c r="K5" s="290"/>
      <c r="L5" s="290"/>
      <c r="M5" s="1080" t="s">
        <v>173</v>
      </c>
    </row>
    <row r="6" spans="1:13" s="27" customFormat="1" ht="12.75" customHeight="1" x14ac:dyDescent="0.2">
      <c r="A6" s="277">
        <f>A5+1</f>
        <v>3</v>
      </c>
      <c r="B6" s="258" t="s">
        <v>331</v>
      </c>
      <c r="C6" s="1041">
        <f>I_4!D40</f>
        <v>0</v>
      </c>
      <c r="D6" s="262">
        <f>I_4!E40</f>
        <v>0</v>
      </c>
      <c r="E6" s="263">
        <f>I_4!F40</f>
        <v>0</v>
      </c>
      <c r="F6" s="264">
        <f>I_4!G40</f>
        <v>0</v>
      </c>
      <c r="G6" s="259"/>
      <c r="H6" s="260"/>
      <c r="I6" s="28"/>
      <c r="J6" s="1081" t="s">
        <v>174</v>
      </c>
      <c r="K6" s="291"/>
      <c r="L6" s="291"/>
      <c r="M6" s="1082">
        <f>I_4!K35</f>
        <v>0</v>
      </c>
    </row>
    <row r="7" spans="1:13" s="27" customFormat="1" ht="12.75" customHeight="1" x14ac:dyDescent="0.2">
      <c r="A7" s="280">
        <f>A6+1</f>
        <v>4</v>
      </c>
      <c r="B7" s="104" t="s">
        <v>64</v>
      </c>
      <c r="C7" s="255"/>
      <c r="D7" s="255"/>
      <c r="E7" s="255"/>
      <c r="F7" s="255"/>
      <c r="G7" s="255"/>
      <c r="H7" s="257"/>
      <c r="I7" s="28"/>
      <c r="J7" s="1083" t="s">
        <v>605</v>
      </c>
      <c r="K7" s="292"/>
      <c r="L7" s="292"/>
      <c r="M7" s="1529">
        <f>I_4!K30</f>
        <v>0</v>
      </c>
    </row>
    <row r="8" spans="1:13" s="27" customFormat="1" ht="12.75" customHeight="1" x14ac:dyDescent="0.2">
      <c r="A8" s="279">
        <f t="shared" ref="A8:A36" si="0">A7+1</f>
        <v>5</v>
      </c>
      <c r="B8" s="1023" t="s">
        <v>600</v>
      </c>
      <c r="C8" s="1024"/>
      <c r="D8" s="1025"/>
      <c r="E8" s="1026"/>
      <c r="F8" s="1074">
        <f>SUM(C8:E8)</f>
        <v>0</v>
      </c>
      <c r="G8" s="1021"/>
      <c r="H8" s="1022"/>
      <c r="I8" s="28"/>
      <c r="J8" s="1083" t="s">
        <v>604</v>
      </c>
      <c r="K8" s="292"/>
      <c r="L8" s="292"/>
      <c r="M8" s="1084"/>
    </row>
    <row r="9" spans="1:13" s="27" customFormat="1" ht="12.75" customHeight="1" x14ac:dyDescent="0.2">
      <c r="A9" s="278">
        <f t="shared" si="0"/>
        <v>6</v>
      </c>
      <c r="B9" s="1018" t="s">
        <v>332</v>
      </c>
      <c r="C9" s="811"/>
      <c r="D9" s="815"/>
      <c r="E9" s="816"/>
      <c r="F9" s="808">
        <f t="shared" ref="F9:F14" si="1">SUM(C9:E9)</f>
        <v>0</v>
      </c>
      <c r="G9" s="818"/>
      <c r="H9" s="825"/>
      <c r="I9" s="28"/>
      <c r="J9" s="1085"/>
      <c r="K9" s="1027"/>
      <c r="L9" s="1027"/>
      <c r="M9" s="1084"/>
    </row>
    <row r="10" spans="1:13" s="27" customFormat="1" ht="12.75" customHeight="1" x14ac:dyDescent="0.2">
      <c r="A10" s="278">
        <f t="shared" si="0"/>
        <v>7</v>
      </c>
      <c r="B10" s="1017" t="s">
        <v>333</v>
      </c>
      <c r="C10" s="811"/>
      <c r="D10" s="817"/>
      <c r="E10" s="818"/>
      <c r="F10" s="808">
        <f t="shared" si="1"/>
        <v>0</v>
      </c>
      <c r="G10" s="818"/>
      <c r="H10" s="825"/>
      <c r="I10" s="28"/>
      <c r="J10" s="1085"/>
      <c r="K10" s="1027"/>
      <c r="L10" s="1027"/>
      <c r="M10" s="1084"/>
    </row>
    <row r="11" spans="1:13" s="27" customFormat="1" ht="12.75" customHeight="1" x14ac:dyDescent="0.2">
      <c r="A11" s="278">
        <f t="shared" si="0"/>
        <v>8</v>
      </c>
      <c r="B11" s="1018" t="s">
        <v>601</v>
      </c>
      <c r="C11" s="811"/>
      <c r="D11" s="817"/>
      <c r="E11" s="818"/>
      <c r="F11" s="808">
        <f t="shared" si="1"/>
        <v>0</v>
      </c>
      <c r="G11" s="818"/>
      <c r="H11" s="825"/>
      <c r="I11" s="28"/>
      <c r="J11" s="1086"/>
      <c r="K11" s="1028"/>
      <c r="L11" s="1028"/>
      <c r="M11" s="1087"/>
    </row>
    <row r="12" spans="1:13" s="27" customFormat="1" ht="12.75" customHeight="1" x14ac:dyDescent="0.2">
      <c r="A12" s="278">
        <f t="shared" si="0"/>
        <v>9</v>
      </c>
      <c r="B12" s="1018"/>
      <c r="C12" s="811"/>
      <c r="D12" s="817"/>
      <c r="E12" s="818"/>
      <c r="F12" s="808">
        <f t="shared" si="1"/>
        <v>0</v>
      </c>
      <c r="G12" s="818"/>
      <c r="H12" s="825"/>
      <c r="I12" s="28"/>
      <c r="J12" s="1840" t="s">
        <v>175</v>
      </c>
      <c r="K12" s="1841"/>
      <c r="L12" s="1842"/>
      <c r="M12" s="1088">
        <f>SUM(M6:M11)</f>
        <v>0</v>
      </c>
    </row>
    <row r="13" spans="1:13" s="27" customFormat="1" ht="12.75" customHeight="1" x14ac:dyDescent="0.2">
      <c r="A13" s="278">
        <f t="shared" si="0"/>
        <v>10</v>
      </c>
      <c r="B13" s="814"/>
      <c r="C13" s="811"/>
      <c r="D13" s="815"/>
      <c r="E13" s="816"/>
      <c r="F13" s="808">
        <f t="shared" si="1"/>
        <v>0</v>
      </c>
      <c r="G13" s="818"/>
      <c r="H13" s="825"/>
      <c r="I13" s="28"/>
      <c r="J13" s="1843" t="s">
        <v>633</v>
      </c>
      <c r="K13" s="1844"/>
      <c r="L13" s="1845"/>
      <c r="M13" s="1089">
        <f>I_4!K36-M12</f>
        <v>0</v>
      </c>
    </row>
    <row r="14" spans="1:13" s="27" customFormat="1" ht="12.75" customHeight="1" thickBot="1" x14ac:dyDescent="0.25">
      <c r="A14" s="281">
        <f t="shared" si="0"/>
        <v>11</v>
      </c>
      <c r="B14" s="819"/>
      <c r="C14" s="820"/>
      <c r="D14" s="821"/>
      <c r="E14" s="822"/>
      <c r="F14" s="808">
        <f t="shared" si="1"/>
        <v>0</v>
      </c>
      <c r="G14" s="826"/>
      <c r="H14" s="827"/>
      <c r="I14" s="28"/>
      <c r="J14" s="1846" t="s">
        <v>0</v>
      </c>
      <c r="K14" s="1847"/>
      <c r="L14" s="1848"/>
      <c r="M14" s="1090">
        <f>IF(M13&gt;0,M12/M13,0)</f>
        <v>0</v>
      </c>
    </row>
    <row r="15" spans="1:13" s="27" customFormat="1" ht="12.75" customHeight="1" x14ac:dyDescent="0.2">
      <c r="A15" s="280">
        <f t="shared" si="0"/>
        <v>12</v>
      </c>
      <c r="B15" s="360" t="s">
        <v>627</v>
      </c>
      <c r="C15" s="267">
        <f>SUM(C9:C14)</f>
        <v>0</v>
      </c>
      <c r="D15" s="269">
        <f t="shared" ref="D15:E15" si="2">SUM(D9:D14)</f>
        <v>0</v>
      </c>
      <c r="E15" s="268">
        <f t="shared" si="2"/>
        <v>0</v>
      </c>
      <c r="F15" s="265">
        <f>SUM(F9:F14)</f>
        <v>0</v>
      </c>
      <c r="G15" s="266"/>
      <c r="H15" s="805" t="s">
        <v>46</v>
      </c>
      <c r="I15" s="28"/>
    </row>
    <row r="16" spans="1:13" s="27" customFormat="1" ht="12.75" customHeight="1" x14ac:dyDescent="0.2">
      <c r="A16" s="279">
        <f t="shared" si="0"/>
        <v>13</v>
      </c>
      <c r="B16" s="810" t="s">
        <v>514</v>
      </c>
      <c r="C16" s="828"/>
      <c r="D16" s="274"/>
      <c r="E16" s="823"/>
      <c r="F16" s="808">
        <f t="shared" ref="F16:F26" si="3">SUM(C16:E16)</f>
        <v>0</v>
      </c>
      <c r="G16" s="823"/>
      <c r="H16" s="807">
        <f>F16</f>
        <v>0</v>
      </c>
      <c r="I16" s="28"/>
    </row>
    <row r="17" spans="1:9" s="27" customFormat="1" ht="12.75" customHeight="1" x14ac:dyDescent="0.2">
      <c r="A17" s="278">
        <f t="shared" si="0"/>
        <v>14</v>
      </c>
      <c r="B17" s="810" t="s">
        <v>515</v>
      </c>
      <c r="C17" s="811"/>
      <c r="D17" s="821"/>
      <c r="E17" s="816"/>
      <c r="F17" s="808">
        <f t="shared" si="3"/>
        <v>0</v>
      </c>
      <c r="G17" s="818"/>
      <c r="H17" s="807">
        <f t="shared" ref="H17:H24" si="4">F17</f>
        <v>0</v>
      </c>
      <c r="I17" s="28"/>
    </row>
    <row r="18" spans="1:9" s="27" customFormat="1" ht="12.75" customHeight="1" x14ac:dyDescent="0.2">
      <c r="A18" s="278">
        <f t="shared" si="0"/>
        <v>15</v>
      </c>
      <c r="B18" s="810" t="s">
        <v>731</v>
      </c>
      <c r="C18" s="811"/>
      <c r="D18" s="821"/>
      <c r="E18" s="818"/>
      <c r="F18" s="808">
        <f t="shared" si="3"/>
        <v>0</v>
      </c>
      <c r="G18" s="818"/>
      <c r="H18" s="807">
        <f t="shared" si="4"/>
        <v>0</v>
      </c>
      <c r="I18" s="28"/>
    </row>
    <row r="19" spans="1:9" s="27" customFormat="1" ht="12.75" customHeight="1" x14ac:dyDescent="0.2">
      <c r="A19" s="278">
        <f t="shared" si="0"/>
        <v>16</v>
      </c>
      <c r="B19" s="814" t="s">
        <v>509</v>
      </c>
      <c r="C19" s="811"/>
      <c r="D19" s="573"/>
      <c r="E19" s="818"/>
      <c r="F19" s="808">
        <f t="shared" si="3"/>
        <v>0</v>
      </c>
      <c r="G19" s="818"/>
      <c r="H19" s="807">
        <f t="shared" si="4"/>
        <v>0</v>
      </c>
      <c r="I19" s="28"/>
    </row>
    <row r="20" spans="1:9" s="27" customFormat="1" ht="12.75" customHeight="1" x14ac:dyDescent="0.2">
      <c r="A20" s="278">
        <f t="shared" si="0"/>
        <v>17</v>
      </c>
      <c r="B20" s="814" t="s">
        <v>516</v>
      </c>
      <c r="C20" s="811"/>
      <c r="D20" s="817"/>
      <c r="E20" s="818"/>
      <c r="F20" s="808">
        <f t="shared" si="3"/>
        <v>0</v>
      </c>
      <c r="G20" s="818"/>
      <c r="H20" s="807">
        <f t="shared" si="4"/>
        <v>0</v>
      </c>
      <c r="I20" s="28"/>
    </row>
    <row r="21" spans="1:9" s="27" customFormat="1" ht="12.75" customHeight="1" x14ac:dyDescent="0.2">
      <c r="A21" s="278">
        <f t="shared" si="0"/>
        <v>18</v>
      </c>
      <c r="B21" s="814" t="s">
        <v>517</v>
      </c>
      <c r="C21" s="811"/>
      <c r="D21" s="815"/>
      <c r="E21" s="816"/>
      <c r="F21" s="808">
        <f t="shared" si="3"/>
        <v>0</v>
      </c>
      <c r="G21" s="818"/>
      <c r="H21" s="807">
        <f t="shared" si="4"/>
        <v>0</v>
      </c>
      <c r="I21" s="28"/>
    </row>
    <row r="22" spans="1:9" s="27" customFormat="1" ht="12.75" customHeight="1" x14ac:dyDescent="0.2">
      <c r="A22" s="278">
        <f t="shared" si="0"/>
        <v>19</v>
      </c>
      <c r="B22" s="819" t="s">
        <v>510</v>
      </c>
      <c r="C22" s="820"/>
      <c r="D22" s="821"/>
      <c r="E22" s="822"/>
      <c r="F22" s="808">
        <f t="shared" si="3"/>
        <v>0</v>
      </c>
      <c r="G22" s="826"/>
      <c r="H22" s="807">
        <f t="shared" si="4"/>
        <v>0</v>
      </c>
      <c r="I22" s="28"/>
    </row>
    <row r="23" spans="1:9" s="27" customFormat="1" ht="12.75" customHeight="1" x14ac:dyDescent="0.2">
      <c r="A23" s="278">
        <f t="shared" si="0"/>
        <v>20</v>
      </c>
      <c r="B23" s="819" t="s">
        <v>518</v>
      </c>
      <c r="C23" s="820"/>
      <c r="D23" s="821"/>
      <c r="E23" s="822"/>
      <c r="F23" s="808"/>
      <c r="G23" s="826"/>
      <c r="H23" s="807">
        <f t="shared" si="4"/>
        <v>0</v>
      </c>
      <c r="I23" s="28"/>
    </row>
    <row r="24" spans="1:9" s="27" customFormat="1" ht="12.75" customHeight="1" x14ac:dyDescent="0.2">
      <c r="A24" s="281">
        <f>A23+1</f>
        <v>21</v>
      </c>
      <c r="B24" s="819" t="s">
        <v>511</v>
      </c>
      <c r="C24" s="820"/>
      <c r="D24" s="821"/>
      <c r="E24" s="822"/>
      <c r="F24" s="808">
        <f t="shared" si="3"/>
        <v>0</v>
      </c>
      <c r="G24" s="826"/>
      <c r="H24" s="807">
        <f t="shared" si="4"/>
        <v>0</v>
      </c>
      <c r="I24" s="28"/>
    </row>
    <row r="25" spans="1:9" s="27" customFormat="1" ht="12.75" customHeight="1" x14ac:dyDescent="0.2">
      <c r="A25" s="281">
        <f t="shared" si="0"/>
        <v>22</v>
      </c>
      <c r="B25" s="819" t="s">
        <v>512</v>
      </c>
      <c r="C25" s="820"/>
      <c r="D25" s="821"/>
      <c r="E25" s="822"/>
      <c r="F25" s="808">
        <f t="shared" si="3"/>
        <v>0</v>
      </c>
      <c r="G25" s="826"/>
      <c r="H25" s="807">
        <f t="shared" ref="H25:H26" si="5">F25</f>
        <v>0</v>
      </c>
      <c r="I25" s="28"/>
    </row>
    <row r="26" spans="1:9" s="27" customFormat="1" ht="12.75" customHeight="1" x14ac:dyDescent="0.2">
      <c r="A26" s="281">
        <f t="shared" si="0"/>
        <v>23</v>
      </c>
      <c r="B26" s="819" t="s">
        <v>513</v>
      </c>
      <c r="C26" s="820"/>
      <c r="D26" s="821"/>
      <c r="E26" s="822"/>
      <c r="F26" s="808">
        <f t="shared" si="3"/>
        <v>0</v>
      </c>
      <c r="G26" s="826"/>
      <c r="H26" s="807">
        <f t="shared" si="5"/>
        <v>0</v>
      </c>
      <c r="I26" s="28"/>
    </row>
    <row r="27" spans="1:9" s="27" customFormat="1" ht="12.75" customHeight="1" x14ac:dyDescent="0.2">
      <c r="A27" s="280">
        <f t="shared" si="0"/>
        <v>24</v>
      </c>
      <c r="B27" s="261" t="s">
        <v>334</v>
      </c>
      <c r="C27" s="267">
        <f>SUM(C16:C26)</f>
        <v>0</v>
      </c>
      <c r="D27" s="269">
        <f>SUM(D16:D26)</f>
        <v>0</v>
      </c>
      <c r="E27" s="268">
        <f>SUM(E16:E26)</f>
        <v>0</v>
      </c>
      <c r="F27" s="265">
        <f>SUM(F16:F26)</f>
        <v>0</v>
      </c>
      <c r="G27" s="266"/>
      <c r="H27" s="272">
        <f>SUM(H16:H26)</f>
        <v>0</v>
      </c>
      <c r="I27" s="28"/>
    </row>
    <row r="28" spans="1:9" s="27" customFormat="1" ht="12.75" customHeight="1" x14ac:dyDescent="0.2">
      <c r="A28" s="279">
        <f t="shared" si="0"/>
        <v>25</v>
      </c>
      <c r="B28" s="1017" t="s">
        <v>337</v>
      </c>
      <c r="C28" s="811"/>
      <c r="D28" s="812"/>
      <c r="E28" s="813"/>
      <c r="F28" s="808">
        <f t="shared" ref="F28:F35" si="6">SUM(C28:E28)</f>
        <v>0</v>
      </c>
      <c r="G28" s="823"/>
      <c r="H28" s="824"/>
      <c r="I28" s="28"/>
    </row>
    <row r="29" spans="1:9" s="27" customFormat="1" ht="12.75" customHeight="1" x14ac:dyDescent="0.2">
      <c r="A29" s="278">
        <f t="shared" si="0"/>
        <v>26</v>
      </c>
      <c r="B29" s="1018" t="s">
        <v>336</v>
      </c>
      <c r="C29" s="811"/>
      <c r="D29" s="815"/>
      <c r="E29" s="816"/>
      <c r="F29" s="808">
        <f t="shared" si="6"/>
        <v>0</v>
      </c>
      <c r="G29" s="818"/>
      <c r="H29" s="825"/>
      <c r="I29" s="28"/>
    </row>
    <row r="30" spans="1:9" s="27" customFormat="1" ht="12.75" customHeight="1" x14ac:dyDescent="0.2">
      <c r="A30" s="278">
        <f t="shared" si="0"/>
        <v>27</v>
      </c>
      <c r="B30" s="1018"/>
      <c r="C30" s="811"/>
      <c r="D30" s="817"/>
      <c r="E30" s="818"/>
      <c r="F30" s="808">
        <f t="shared" si="6"/>
        <v>0</v>
      </c>
      <c r="G30" s="818"/>
      <c r="H30" s="825"/>
      <c r="I30" s="28"/>
    </row>
    <row r="31" spans="1:9" s="27" customFormat="1" ht="12.75" customHeight="1" x14ac:dyDescent="0.2">
      <c r="A31" s="282">
        <f t="shared" si="0"/>
        <v>28</v>
      </c>
      <c r="B31" s="261" t="s">
        <v>634</v>
      </c>
      <c r="C31" s="267">
        <f>SUM(C28:C30)</f>
        <v>0</v>
      </c>
      <c r="D31" s="269">
        <f t="shared" ref="D31:E31" si="7">SUM(D28:D30)</f>
        <v>0</v>
      </c>
      <c r="E31" s="268">
        <f t="shared" si="7"/>
        <v>0</v>
      </c>
      <c r="F31" s="265">
        <f t="shared" si="6"/>
        <v>0</v>
      </c>
      <c r="G31" s="294"/>
      <c r="H31" s="806"/>
      <c r="I31" s="28"/>
    </row>
    <row r="32" spans="1:9" s="27" customFormat="1" ht="12.75" customHeight="1" x14ac:dyDescent="0.2">
      <c r="A32" s="278">
        <f t="shared" si="0"/>
        <v>29</v>
      </c>
      <c r="B32" s="810" t="s">
        <v>602</v>
      </c>
      <c r="C32" s="811"/>
      <c r="D32" s="817"/>
      <c r="E32" s="818"/>
      <c r="F32" s="808">
        <f t="shared" si="6"/>
        <v>0</v>
      </c>
      <c r="G32" s="818"/>
      <c r="H32" s="825"/>
      <c r="I32" s="28"/>
    </row>
    <row r="33" spans="1:13" s="27" customFormat="1" ht="12.75" customHeight="1" x14ac:dyDescent="0.2">
      <c r="A33" s="278">
        <f t="shared" si="0"/>
        <v>30</v>
      </c>
      <c r="B33" s="814" t="s">
        <v>603</v>
      </c>
      <c r="C33" s="811"/>
      <c r="D33" s="817"/>
      <c r="E33" s="818"/>
      <c r="F33" s="808">
        <f t="shared" si="6"/>
        <v>0</v>
      </c>
      <c r="G33" s="818"/>
      <c r="H33" s="825"/>
      <c r="I33" s="28"/>
    </row>
    <row r="34" spans="1:13" s="27" customFormat="1" ht="12.75" customHeight="1" x14ac:dyDescent="0.2">
      <c r="A34" s="278">
        <f t="shared" si="0"/>
        <v>31</v>
      </c>
      <c r="B34" s="810" t="s">
        <v>539</v>
      </c>
      <c r="C34" s="829"/>
      <c r="D34" s="830"/>
      <c r="E34" s="823"/>
      <c r="F34" s="809">
        <f t="shared" si="6"/>
        <v>0</v>
      </c>
      <c r="G34" s="823"/>
      <c r="H34" s="824"/>
      <c r="I34" s="28"/>
    </row>
    <row r="35" spans="1:13" s="27" customFormat="1" ht="12.75" customHeight="1" x14ac:dyDescent="0.2">
      <c r="A35" s="281">
        <f t="shared" si="0"/>
        <v>32</v>
      </c>
      <c r="B35" s="814" t="s">
        <v>540</v>
      </c>
      <c r="C35" s="820"/>
      <c r="D35" s="821"/>
      <c r="E35" s="822"/>
      <c r="F35" s="808">
        <f t="shared" si="6"/>
        <v>0</v>
      </c>
      <c r="G35" s="826"/>
      <c r="H35" s="827"/>
      <c r="I35" s="28"/>
    </row>
    <row r="36" spans="1:13" s="27" customFormat="1" ht="12.75" customHeight="1" x14ac:dyDescent="0.2">
      <c r="A36" s="282">
        <f t="shared" si="0"/>
        <v>33</v>
      </c>
      <c r="B36" s="293" t="s">
        <v>635</v>
      </c>
      <c r="C36" s="267">
        <f>SUM(C32:C35)</f>
        <v>0</v>
      </c>
      <c r="D36" s="269">
        <f t="shared" ref="D36:F36" si="8">SUM(D32:D35)</f>
        <v>0</v>
      </c>
      <c r="E36" s="268">
        <f t="shared" si="8"/>
        <v>0</v>
      </c>
      <c r="F36" s="265">
        <f t="shared" si="8"/>
        <v>0</v>
      </c>
      <c r="G36" s="294"/>
      <c r="H36" s="806"/>
      <c r="I36" s="28"/>
      <c r="J36" s="18"/>
      <c r="K36" s="18"/>
      <c r="L36" s="18"/>
      <c r="M36" s="18"/>
    </row>
    <row r="37" spans="1:13" s="27" customFormat="1" ht="12.75" customHeight="1" thickBot="1" x14ac:dyDescent="0.25">
      <c r="A37" s="295">
        <f>A36+1</f>
        <v>34</v>
      </c>
      <c r="B37" s="296" t="s">
        <v>338</v>
      </c>
      <c r="C37" s="298">
        <f>C8+C15+C27+C31+C36</f>
        <v>0</v>
      </c>
      <c r="D37" s="299">
        <f>D8+D15+D27+D31+D36</f>
        <v>0</v>
      </c>
      <c r="E37" s="1020">
        <f>E8+E15+E27+E31+E36</f>
        <v>0</v>
      </c>
      <c r="F37" s="300">
        <f>F8+F15+F27+F31+F36</f>
        <v>0</v>
      </c>
      <c r="G37" s="297"/>
      <c r="H37" s="301"/>
      <c r="I37" s="28"/>
      <c r="J37" s="18"/>
      <c r="K37" s="18"/>
      <c r="L37" s="18"/>
      <c r="M37" s="18"/>
    </row>
    <row r="38" spans="1:13" s="27" customFormat="1" ht="12.75" customHeight="1" x14ac:dyDescent="0.2">
      <c r="J38" s="18"/>
      <c r="K38" s="18"/>
      <c r="L38" s="18"/>
      <c r="M38" s="18"/>
    </row>
    <row r="39" spans="1:13" ht="12.75" customHeight="1" x14ac:dyDescent="0.2">
      <c r="A39" s="286"/>
      <c r="B39" s="287" t="s">
        <v>344</v>
      </c>
      <c r="C39" s="276">
        <f>ROUND(IF((C37-C6)&lt;&gt;0,C37-C6,0),2)</f>
        <v>0</v>
      </c>
      <c r="D39" s="276">
        <f>ROUND(IF((D37-D6)&lt;&gt;0,D37-D6,0),2)</f>
        <v>0</v>
      </c>
      <c r="E39" s="276">
        <f>ROUND(IF((E37-E6)&lt;&gt;0,E37-E6,0),2)</f>
        <v>0</v>
      </c>
      <c r="F39" s="276">
        <f>SUM(C39:E39)</f>
        <v>0</v>
      </c>
      <c r="G39" s="275" t="str">
        <f>IF(F39&lt;&gt;0,"Achtung, Finanzierung überprüfen","")</f>
        <v/>
      </c>
      <c r="H39" s="288"/>
    </row>
    <row r="40" spans="1:13" ht="12.75" customHeight="1" x14ac:dyDescent="0.2"/>
    <row r="41" spans="1:13" ht="12.75" customHeight="1" x14ac:dyDescent="0.2">
      <c r="D41" s="29"/>
      <c r="F41" s="29"/>
    </row>
    <row r="42" spans="1:13" ht="12.75" customHeight="1" x14ac:dyDescent="0.2"/>
    <row r="43" spans="1:13" ht="12.75" customHeight="1" x14ac:dyDescent="0.2"/>
    <row r="44" spans="1:13" ht="12.75" customHeight="1" x14ac:dyDescent="0.2"/>
    <row r="45" spans="1:13" ht="12.75" customHeight="1" x14ac:dyDescent="0.2"/>
    <row r="46" spans="1:13" ht="12.75" customHeight="1" x14ac:dyDescent="0.2"/>
    <row r="47" spans="1:13" ht="12.75" customHeight="1" x14ac:dyDescent="0.2"/>
    <row r="48" spans="1:13" ht="12.75" customHeight="1" x14ac:dyDescent="0.2"/>
    <row r="49" spans="10:12" ht="12.75" customHeight="1" x14ac:dyDescent="0.2"/>
    <row r="50" spans="10:12" ht="12.75" customHeight="1" x14ac:dyDescent="0.2"/>
    <row r="51" spans="10:12" ht="12.75" customHeight="1" x14ac:dyDescent="0.2"/>
    <row r="52" spans="10:12" ht="12.75" customHeight="1" x14ac:dyDescent="0.2">
      <c r="J52" s="27"/>
      <c r="K52" s="27"/>
      <c r="L52" s="27"/>
    </row>
    <row r="53" spans="10:12" ht="12.75" customHeight="1" x14ac:dyDescent="0.2">
      <c r="J53" s="27"/>
      <c r="K53" s="27"/>
      <c r="L53" s="27"/>
    </row>
    <row r="54" spans="10:12" ht="12.75" customHeight="1" x14ac:dyDescent="0.2">
      <c r="J54" s="27"/>
      <c r="K54" s="27"/>
      <c r="L54" s="27"/>
    </row>
    <row r="55" spans="10:12" ht="12.75" customHeight="1" x14ac:dyDescent="0.2"/>
    <row r="56" spans="10:12" ht="12.75" customHeight="1" x14ac:dyDescent="0.2"/>
    <row r="57" spans="10:12" ht="12.75" customHeight="1" x14ac:dyDescent="0.2"/>
    <row r="58" spans="10:12" ht="12.75" customHeight="1" x14ac:dyDescent="0.2"/>
    <row r="59" spans="10:12" ht="12.75" customHeight="1" x14ac:dyDescent="0.2"/>
    <row r="60" spans="10:12" ht="12.75" customHeight="1" x14ac:dyDescent="0.2"/>
    <row r="61" spans="10:12" ht="12.75" customHeight="1" x14ac:dyDescent="0.2"/>
    <row r="62" spans="10:12" ht="12.75" customHeight="1" x14ac:dyDescent="0.2"/>
    <row r="63" spans="10:12" ht="12.75" customHeight="1" x14ac:dyDescent="0.2"/>
    <row r="64" spans="10:12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</sheetData>
  <sheetProtection password="D432" sheet="1" objects="1" scenarios="1"/>
  <protectedRanges>
    <protectedRange sqref="J9:L11" name="Bereich10"/>
    <protectedRange sqref="M8:M11" name="Bereich9"/>
    <protectedRange sqref="B16:E25" name="Bereich3"/>
    <protectedRange sqref="G8:H14" name="Bereich2"/>
    <protectedRange sqref="B8:E14" name="Bereich1"/>
    <protectedRange sqref="G16:G26" name="Bereich4"/>
    <protectedRange sqref="B28:E30" name="Bereich5"/>
    <protectedRange sqref="G28:H30" name="Bereich6"/>
    <protectedRange sqref="B32:E35" name="Bereich7"/>
    <protectedRange sqref="G32:H35" name="Bereich8"/>
    <protectedRange sqref="J9:M11" name="Bereich11"/>
  </protectedRanges>
  <customSheetViews>
    <customSheetView guid="{0E6EEBCA-983A-4516-9684-AAC30A75EB8F}" fitToPage="1" showRuler="0">
      <pageMargins left="0.39370078740157483" right="0.17" top="0.78740157480314965" bottom="0.78740157480314965" header="0.51181102362204722" footer="0.51181102362204722"/>
      <printOptions horizontalCentered="1"/>
      <pageSetup paperSize="9" scale="91" orientation="portrait" r:id="rId1"/>
      <headerFooter alignWithMargins="0"/>
    </customSheetView>
    <customSheetView guid="{1FD36552-A9E4-493D-86F8-7837E168DECC}" fitToPage="1" showRuler="0">
      <selection activeCell="D33" sqref="D33"/>
      <pageMargins left="0.39370078740157483" right="0.17" top="0.78740157480314965" bottom="0.78740157480314965" header="0.51181102362204722" footer="0.51181102362204722"/>
      <printOptions horizontalCentered="1"/>
      <pageSetup paperSize="9" scale="91" orientation="portrait" r:id="rId2"/>
      <headerFooter alignWithMargins="0"/>
    </customSheetView>
    <customSheetView guid="{E222FE07-C4BC-4F2D-9F77-35FE8CAC90DC}" fitToPage="1" showRuler="0" topLeftCell="A19">
      <selection activeCell="L23" sqref="L23"/>
      <pageMargins left="0.39370078740157483" right="0.15748031496062992" top="0.78740157480314965" bottom="0.78740157480314965" header="0.51181102362204722" footer="0.51181102362204722"/>
      <printOptions horizontalCentered="1"/>
      <pageSetup paperSize="9" scale="90" orientation="portrait" r:id="rId3"/>
      <headerFooter alignWithMargins="0">
        <oddFooter>&amp;C&amp;8Investitionskonzept 2011</oddFooter>
      </headerFooter>
    </customSheetView>
  </customSheetViews>
  <mergeCells count="3">
    <mergeCell ref="J12:L12"/>
    <mergeCell ref="J13:L13"/>
    <mergeCell ref="J14:L14"/>
  </mergeCells>
  <dataValidations count="1">
    <dataValidation type="decimal" allowBlank="1" showInputMessage="1" showErrorMessage="1" sqref="D16 D19">
      <formula1>0</formula1>
      <formula2>9999999</formula2>
    </dataValidation>
  </dataValidations>
  <pageMargins left="0.19685039370078741" right="0.19685039370078741" top="0.59055118110236227" bottom="0.31496062992125984" header="0.19685039370078741" footer="0.15748031496062992"/>
  <pageSetup paperSize="9" fitToWidth="2" orientation="landscape" r:id="rId4"/>
  <headerFooter alignWithMargins="0">
    <oddFooter>&amp;CInvestitionskonzept_Geschäftsplan_2023 (Stand: 16.05.2023)</oddFooter>
  </headerFooter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R61"/>
  <sheetViews>
    <sheetView showGridLines="0" showZeros="0" zoomScaleNormal="100" workbookViewId="0">
      <selection activeCell="L10" sqref="L10"/>
    </sheetView>
  </sheetViews>
  <sheetFormatPr baseColWidth="10" defaultRowHeight="11.25" x14ac:dyDescent="0.2"/>
  <cols>
    <col min="1" max="1" width="3.140625" style="18" customWidth="1"/>
    <col min="2" max="2" width="21.140625" style="18" customWidth="1"/>
    <col min="3" max="3" width="10.28515625" style="18" customWidth="1"/>
    <col min="4" max="4" width="7.28515625" style="18" customWidth="1"/>
    <col min="5" max="6" width="6.7109375" style="18" customWidth="1"/>
    <col min="7" max="7" width="7.7109375" style="18" customWidth="1"/>
    <col min="8" max="8" width="8.85546875" style="18" customWidth="1"/>
    <col min="9" max="9" width="7.7109375" style="18" customWidth="1"/>
    <col min="10" max="10" width="8.7109375" style="18" customWidth="1"/>
    <col min="11" max="11" width="7.7109375" style="18" customWidth="1"/>
    <col min="12" max="12" width="8.7109375" style="18" customWidth="1"/>
    <col min="13" max="13" width="10.7109375" style="18" customWidth="1"/>
    <col min="14" max="14" width="7.7109375" style="18" customWidth="1"/>
    <col min="15" max="15" width="8.7109375" style="18" customWidth="1"/>
    <col min="16" max="16" width="11.5703125" style="18" customWidth="1"/>
    <col min="17" max="18" width="8.7109375" style="18" customWidth="1"/>
    <col min="19" max="16384" width="11.42578125" style="18"/>
  </cols>
  <sheetData>
    <row r="1" spans="1:18" x14ac:dyDescent="0.2">
      <c r="A1" s="704" t="str">
        <f>I_1!A1</f>
        <v xml:space="preserve">INVESTITIONSKONZEPT (IK) / GESCHÄFTSPLAN (GPL) SACHSEN-ANHALT   -    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712" t="s">
        <v>343</v>
      </c>
    </row>
    <row r="2" spans="1:18" ht="12" thickBot="1" x14ac:dyDescent="0.25">
      <c r="A2" s="705" t="s">
        <v>707</v>
      </c>
      <c r="B2" s="119"/>
      <c r="C2" s="119"/>
      <c r="D2" s="119"/>
      <c r="E2" s="119"/>
      <c r="F2" s="119"/>
      <c r="G2" s="706"/>
      <c r="H2" s="706"/>
      <c r="I2" s="706"/>
      <c r="J2" s="706"/>
      <c r="K2" s="706"/>
      <c r="L2" s="706"/>
      <c r="M2" s="706"/>
      <c r="N2" s="706"/>
      <c r="O2" s="713"/>
      <c r="P2" s="715"/>
    </row>
    <row r="3" spans="1:18" s="27" customFormat="1" ht="12.75" customHeight="1" x14ac:dyDescent="0.2">
      <c r="A3" s="313">
        <v>1</v>
      </c>
      <c r="B3" s="314" t="s">
        <v>336</v>
      </c>
      <c r="C3" s="314" t="s">
        <v>340</v>
      </c>
      <c r="D3" s="314" t="s">
        <v>346</v>
      </c>
      <c r="E3" s="314" t="s">
        <v>342</v>
      </c>
      <c r="F3" s="315" t="s">
        <v>299</v>
      </c>
      <c r="G3" s="316">
        <f>I_3!E3</f>
        <v>0</v>
      </c>
      <c r="H3" s="317"/>
      <c r="I3" s="316">
        <f>I_3!F3</f>
        <v>0</v>
      </c>
      <c r="J3" s="317"/>
      <c r="K3" s="316">
        <f>I_3!G3</f>
        <v>0</v>
      </c>
      <c r="L3" s="317"/>
      <c r="M3" s="318"/>
      <c r="N3" s="316">
        <f>I_3!I3</f>
        <v>0</v>
      </c>
      <c r="O3" s="317"/>
      <c r="P3" s="319"/>
      <c r="Q3" s="18"/>
      <c r="R3" s="18"/>
    </row>
    <row r="4" spans="1:18" s="27" customFormat="1" ht="12.75" customHeight="1" x14ac:dyDescent="0.2">
      <c r="A4" s="302">
        <f>A3+1</f>
        <v>2</v>
      </c>
      <c r="B4" s="303"/>
      <c r="C4" s="114" t="s">
        <v>31</v>
      </c>
      <c r="D4" s="114" t="s">
        <v>345</v>
      </c>
      <c r="E4" s="114" t="s">
        <v>27</v>
      </c>
      <c r="F4" s="304" t="s">
        <v>27</v>
      </c>
      <c r="G4" s="113" t="s">
        <v>339</v>
      </c>
      <c r="H4" s="305" t="s">
        <v>341</v>
      </c>
      <c r="I4" s="113" t="s">
        <v>339</v>
      </c>
      <c r="J4" s="305" t="s">
        <v>341</v>
      </c>
      <c r="K4" s="113" t="s">
        <v>339</v>
      </c>
      <c r="L4" s="305" t="s">
        <v>341</v>
      </c>
      <c r="M4" s="306" t="str">
        <f>CONCATENATE("Valuta ",I_1!$I$28)</f>
        <v xml:space="preserve">Valuta </v>
      </c>
      <c r="N4" s="113" t="s">
        <v>339</v>
      </c>
      <c r="O4" s="305" t="s">
        <v>341</v>
      </c>
      <c r="P4" s="311" t="str">
        <f>CONCATENATE("Valuta ",I_1!$I$28)</f>
        <v xml:space="preserve">Valuta </v>
      </c>
      <c r="Q4" s="18"/>
      <c r="R4" s="18"/>
    </row>
    <row r="5" spans="1:18" s="27" customFormat="1" ht="12.75" customHeight="1" x14ac:dyDescent="0.2">
      <c r="A5" s="310">
        <f t="shared" ref="A5:A39" si="0">A4+1</f>
        <v>3</v>
      </c>
      <c r="B5" s="307" t="s">
        <v>65</v>
      </c>
      <c r="C5" s="256"/>
      <c r="D5" s="308"/>
      <c r="E5" s="309"/>
      <c r="F5" s="309"/>
      <c r="G5" s="256"/>
      <c r="H5" s="256"/>
      <c r="I5" s="256"/>
      <c r="J5" s="256"/>
      <c r="K5" s="256"/>
      <c r="L5" s="256"/>
      <c r="M5" s="256"/>
      <c r="N5" s="255"/>
      <c r="O5" s="256"/>
      <c r="P5" s="312"/>
      <c r="Q5" s="18"/>
      <c r="R5" s="18"/>
    </row>
    <row r="6" spans="1:18" s="27" customFormat="1" ht="12.75" customHeight="1" x14ac:dyDescent="0.2">
      <c r="A6" s="332">
        <f t="shared" si="0"/>
        <v>4</v>
      </c>
      <c r="B6" s="831"/>
      <c r="C6" s="832"/>
      <c r="D6" s="833"/>
      <c r="E6" s="834"/>
      <c r="F6" s="835"/>
      <c r="G6" s="836"/>
      <c r="H6" s="832"/>
      <c r="I6" s="836"/>
      <c r="J6" s="832"/>
      <c r="K6" s="836"/>
      <c r="L6" s="832"/>
      <c r="M6" s="837"/>
      <c r="N6" s="838"/>
      <c r="O6" s="832"/>
      <c r="P6" s="839"/>
      <c r="Q6" s="18"/>
      <c r="R6" s="18"/>
    </row>
    <row r="7" spans="1:18" s="27" customFormat="1" ht="12.75" customHeight="1" x14ac:dyDescent="0.2">
      <c r="A7" s="333">
        <f t="shared" si="0"/>
        <v>5</v>
      </c>
      <c r="B7" s="840"/>
      <c r="C7" s="841"/>
      <c r="D7" s="842"/>
      <c r="E7" s="843"/>
      <c r="F7" s="844"/>
      <c r="G7" s="845"/>
      <c r="H7" s="841"/>
      <c r="I7" s="845"/>
      <c r="J7" s="841"/>
      <c r="K7" s="845"/>
      <c r="L7" s="841"/>
      <c r="M7" s="846"/>
      <c r="N7" s="847"/>
      <c r="O7" s="841"/>
      <c r="P7" s="848"/>
      <c r="Q7" s="18"/>
      <c r="R7" s="18"/>
    </row>
    <row r="8" spans="1:18" s="27" customFormat="1" ht="12.75" customHeight="1" x14ac:dyDescent="0.2">
      <c r="A8" s="333">
        <f t="shared" si="0"/>
        <v>6</v>
      </c>
      <c r="B8" s="840"/>
      <c r="C8" s="841"/>
      <c r="D8" s="842"/>
      <c r="E8" s="843"/>
      <c r="F8" s="844"/>
      <c r="G8" s="845"/>
      <c r="H8" s="841"/>
      <c r="I8" s="845"/>
      <c r="J8" s="841"/>
      <c r="K8" s="845"/>
      <c r="L8" s="841"/>
      <c r="M8" s="846"/>
      <c r="N8" s="847"/>
      <c r="O8" s="841"/>
      <c r="P8" s="848"/>
      <c r="Q8" s="18"/>
      <c r="R8" s="18"/>
    </row>
    <row r="9" spans="1:18" ht="12.75" customHeight="1" x14ac:dyDescent="0.2">
      <c r="A9" s="333">
        <f t="shared" si="0"/>
        <v>7</v>
      </c>
      <c r="B9" s="840"/>
      <c r="C9" s="841"/>
      <c r="D9" s="842"/>
      <c r="E9" s="843"/>
      <c r="F9" s="844"/>
      <c r="G9" s="845"/>
      <c r="H9" s="841"/>
      <c r="I9" s="845"/>
      <c r="J9" s="841"/>
      <c r="K9" s="845"/>
      <c r="L9" s="841"/>
      <c r="M9" s="846"/>
      <c r="N9" s="847"/>
      <c r="O9" s="841"/>
      <c r="P9" s="848"/>
    </row>
    <row r="10" spans="1:18" ht="12.75" customHeight="1" x14ac:dyDescent="0.2">
      <c r="A10" s="333">
        <f t="shared" si="0"/>
        <v>8</v>
      </c>
      <c r="B10" s="840"/>
      <c r="C10" s="841"/>
      <c r="D10" s="842"/>
      <c r="E10" s="843"/>
      <c r="F10" s="844"/>
      <c r="G10" s="845"/>
      <c r="H10" s="841"/>
      <c r="I10" s="845"/>
      <c r="J10" s="841"/>
      <c r="K10" s="845"/>
      <c r="L10" s="841"/>
      <c r="M10" s="846"/>
      <c r="N10" s="847"/>
      <c r="O10" s="841"/>
      <c r="P10" s="848"/>
    </row>
    <row r="11" spans="1:18" ht="12.75" customHeight="1" x14ac:dyDescent="0.2">
      <c r="A11" s="333">
        <f t="shared" si="0"/>
        <v>9</v>
      </c>
      <c r="B11" s="840"/>
      <c r="C11" s="841"/>
      <c r="D11" s="842"/>
      <c r="E11" s="843"/>
      <c r="F11" s="844"/>
      <c r="G11" s="845"/>
      <c r="H11" s="841"/>
      <c r="I11" s="845"/>
      <c r="J11" s="841"/>
      <c r="K11" s="845"/>
      <c r="L11" s="841"/>
      <c r="M11" s="846"/>
      <c r="N11" s="847"/>
      <c r="O11" s="841"/>
      <c r="P11" s="848"/>
    </row>
    <row r="12" spans="1:18" ht="12.75" customHeight="1" x14ac:dyDescent="0.2">
      <c r="A12" s="333">
        <f t="shared" si="0"/>
        <v>10</v>
      </c>
      <c r="B12" s="840"/>
      <c r="C12" s="841"/>
      <c r="D12" s="842"/>
      <c r="E12" s="843"/>
      <c r="F12" s="844"/>
      <c r="G12" s="845"/>
      <c r="H12" s="841"/>
      <c r="I12" s="845"/>
      <c r="J12" s="841"/>
      <c r="K12" s="845"/>
      <c r="L12" s="841"/>
      <c r="M12" s="841"/>
      <c r="N12" s="847"/>
      <c r="O12" s="841"/>
      <c r="P12" s="848"/>
    </row>
    <row r="13" spans="1:18" ht="12.75" customHeight="1" x14ac:dyDescent="0.2">
      <c r="A13" s="333">
        <f t="shared" si="0"/>
        <v>11</v>
      </c>
      <c r="B13" s="840"/>
      <c r="C13" s="841"/>
      <c r="D13" s="842"/>
      <c r="E13" s="843"/>
      <c r="F13" s="844"/>
      <c r="G13" s="845"/>
      <c r="H13" s="841"/>
      <c r="I13" s="845"/>
      <c r="J13" s="841"/>
      <c r="K13" s="845"/>
      <c r="L13" s="841"/>
      <c r="M13" s="841"/>
      <c r="N13" s="847"/>
      <c r="O13" s="841"/>
      <c r="P13" s="848"/>
    </row>
    <row r="14" spans="1:18" ht="12.75" customHeight="1" x14ac:dyDescent="0.2">
      <c r="A14" s="333">
        <f t="shared" si="0"/>
        <v>12</v>
      </c>
      <c r="B14" s="840"/>
      <c r="C14" s="841"/>
      <c r="D14" s="842"/>
      <c r="E14" s="843"/>
      <c r="F14" s="844"/>
      <c r="G14" s="845"/>
      <c r="H14" s="841"/>
      <c r="I14" s="845"/>
      <c r="J14" s="841"/>
      <c r="K14" s="845"/>
      <c r="L14" s="841"/>
      <c r="M14" s="841"/>
      <c r="N14" s="847"/>
      <c r="O14" s="841"/>
      <c r="P14" s="848"/>
    </row>
    <row r="15" spans="1:18" ht="12.75" customHeight="1" x14ac:dyDescent="0.2">
      <c r="A15" s="333">
        <f t="shared" si="0"/>
        <v>13</v>
      </c>
      <c r="B15" s="840"/>
      <c r="C15" s="841"/>
      <c r="D15" s="842"/>
      <c r="E15" s="843"/>
      <c r="F15" s="844"/>
      <c r="G15" s="845"/>
      <c r="H15" s="841"/>
      <c r="I15" s="845"/>
      <c r="J15" s="841"/>
      <c r="K15" s="845"/>
      <c r="L15" s="841"/>
      <c r="M15" s="841"/>
      <c r="N15" s="847"/>
      <c r="O15" s="841"/>
      <c r="P15" s="848"/>
    </row>
    <row r="16" spans="1:18" ht="12.75" customHeight="1" x14ac:dyDescent="0.2">
      <c r="A16" s="333">
        <f t="shared" si="0"/>
        <v>14</v>
      </c>
      <c r="B16" s="840"/>
      <c r="C16" s="841"/>
      <c r="D16" s="842"/>
      <c r="E16" s="843"/>
      <c r="F16" s="844"/>
      <c r="G16" s="845"/>
      <c r="H16" s="841"/>
      <c r="I16" s="845"/>
      <c r="J16" s="841"/>
      <c r="K16" s="845"/>
      <c r="L16" s="841"/>
      <c r="M16" s="841"/>
      <c r="N16" s="847"/>
      <c r="O16" s="841"/>
      <c r="P16" s="848"/>
    </row>
    <row r="17" spans="1:18" ht="12.75" customHeight="1" x14ac:dyDescent="0.2">
      <c r="A17" s="333">
        <f t="shared" si="0"/>
        <v>15</v>
      </c>
      <c r="B17" s="840"/>
      <c r="C17" s="841"/>
      <c r="D17" s="842"/>
      <c r="E17" s="843"/>
      <c r="F17" s="844"/>
      <c r="G17" s="845"/>
      <c r="H17" s="841"/>
      <c r="I17" s="845"/>
      <c r="J17" s="841"/>
      <c r="K17" s="845"/>
      <c r="L17" s="841"/>
      <c r="M17" s="841"/>
      <c r="N17" s="847"/>
      <c r="O17" s="841"/>
      <c r="P17" s="848"/>
    </row>
    <row r="18" spans="1:18" ht="12.75" customHeight="1" x14ac:dyDescent="0.2">
      <c r="A18" s="333">
        <f t="shared" ref="A18:A24" si="1">A17+1</f>
        <v>16</v>
      </c>
      <c r="B18" s="840"/>
      <c r="C18" s="841"/>
      <c r="D18" s="842"/>
      <c r="E18" s="843"/>
      <c r="F18" s="844"/>
      <c r="G18" s="845"/>
      <c r="H18" s="841"/>
      <c r="I18" s="845"/>
      <c r="J18" s="841"/>
      <c r="K18" s="845"/>
      <c r="L18" s="841"/>
      <c r="M18" s="841"/>
      <c r="N18" s="847"/>
      <c r="O18" s="841"/>
      <c r="P18" s="848"/>
    </row>
    <row r="19" spans="1:18" ht="12.75" customHeight="1" x14ac:dyDescent="0.2">
      <c r="A19" s="333">
        <f t="shared" si="1"/>
        <v>17</v>
      </c>
      <c r="B19" s="840"/>
      <c r="C19" s="841"/>
      <c r="D19" s="842"/>
      <c r="E19" s="843"/>
      <c r="F19" s="844"/>
      <c r="G19" s="845"/>
      <c r="H19" s="841"/>
      <c r="I19" s="845"/>
      <c r="J19" s="841"/>
      <c r="K19" s="845"/>
      <c r="L19" s="841"/>
      <c r="M19" s="841"/>
      <c r="N19" s="847"/>
      <c r="O19" s="841"/>
      <c r="P19" s="848"/>
    </row>
    <row r="20" spans="1:18" ht="12.75" customHeight="1" x14ac:dyDescent="0.2">
      <c r="A20" s="333">
        <f t="shared" si="1"/>
        <v>18</v>
      </c>
      <c r="B20" s="840"/>
      <c r="C20" s="841"/>
      <c r="D20" s="842"/>
      <c r="E20" s="843"/>
      <c r="F20" s="844"/>
      <c r="G20" s="845"/>
      <c r="H20" s="841"/>
      <c r="I20" s="845"/>
      <c r="J20" s="841"/>
      <c r="K20" s="845"/>
      <c r="L20" s="841"/>
      <c r="M20" s="841"/>
      <c r="N20" s="847"/>
      <c r="O20" s="841"/>
      <c r="P20" s="848"/>
    </row>
    <row r="21" spans="1:18" ht="12.75" customHeight="1" x14ac:dyDescent="0.2">
      <c r="A21" s="333">
        <f t="shared" si="1"/>
        <v>19</v>
      </c>
      <c r="B21" s="840"/>
      <c r="C21" s="841"/>
      <c r="D21" s="842"/>
      <c r="E21" s="843"/>
      <c r="F21" s="844"/>
      <c r="G21" s="845"/>
      <c r="H21" s="841"/>
      <c r="I21" s="845"/>
      <c r="J21" s="841"/>
      <c r="K21" s="845"/>
      <c r="L21" s="841"/>
      <c r="M21" s="841"/>
      <c r="N21" s="847"/>
      <c r="O21" s="841"/>
      <c r="P21" s="848"/>
    </row>
    <row r="22" spans="1:18" ht="12.75" customHeight="1" x14ac:dyDescent="0.2">
      <c r="A22" s="333">
        <f t="shared" si="1"/>
        <v>20</v>
      </c>
      <c r="B22" s="840"/>
      <c r="C22" s="841"/>
      <c r="D22" s="842"/>
      <c r="E22" s="843"/>
      <c r="F22" s="844"/>
      <c r="G22" s="845"/>
      <c r="H22" s="841"/>
      <c r="I22" s="845"/>
      <c r="J22" s="841"/>
      <c r="K22" s="845"/>
      <c r="L22" s="841"/>
      <c r="M22" s="841"/>
      <c r="N22" s="847"/>
      <c r="O22" s="841"/>
      <c r="P22" s="848"/>
    </row>
    <row r="23" spans="1:18" ht="12.75" customHeight="1" x14ac:dyDescent="0.2">
      <c r="A23" s="333">
        <f t="shared" si="1"/>
        <v>21</v>
      </c>
      <c r="B23" s="840"/>
      <c r="C23" s="841"/>
      <c r="D23" s="842"/>
      <c r="E23" s="843"/>
      <c r="F23" s="844"/>
      <c r="G23" s="845"/>
      <c r="H23" s="841"/>
      <c r="I23" s="845"/>
      <c r="J23" s="841"/>
      <c r="K23" s="845"/>
      <c r="L23" s="841"/>
      <c r="M23" s="841"/>
      <c r="N23" s="847"/>
      <c r="O23" s="841"/>
      <c r="P23" s="848"/>
    </row>
    <row r="24" spans="1:18" ht="12.75" customHeight="1" x14ac:dyDescent="0.2">
      <c r="A24" s="333">
        <f t="shared" si="1"/>
        <v>22</v>
      </c>
      <c r="B24" s="840"/>
      <c r="C24" s="841"/>
      <c r="D24" s="842"/>
      <c r="E24" s="843"/>
      <c r="F24" s="844"/>
      <c r="G24" s="845"/>
      <c r="H24" s="841"/>
      <c r="I24" s="845"/>
      <c r="J24" s="841"/>
      <c r="K24" s="845"/>
      <c r="L24" s="841"/>
      <c r="M24" s="846"/>
      <c r="N24" s="847"/>
      <c r="O24" s="841"/>
      <c r="P24" s="848"/>
    </row>
    <row r="25" spans="1:18" ht="12.75" customHeight="1" x14ac:dyDescent="0.2">
      <c r="A25" s="333">
        <f t="shared" ref="A25:A37" si="2">A24+1</f>
        <v>23</v>
      </c>
      <c r="B25" s="840"/>
      <c r="C25" s="841"/>
      <c r="D25" s="842"/>
      <c r="E25" s="843"/>
      <c r="F25" s="844"/>
      <c r="G25" s="845"/>
      <c r="H25" s="841"/>
      <c r="I25" s="845"/>
      <c r="J25" s="841"/>
      <c r="K25" s="845"/>
      <c r="L25" s="841"/>
      <c r="M25" s="846"/>
      <c r="N25" s="847"/>
      <c r="O25" s="841"/>
      <c r="P25" s="848"/>
    </row>
    <row r="26" spans="1:18" ht="12.75" customHeight="1" x14ac:dyDescent="0.2">
      <c r="A26" s="333">
        <f t="shared" si="2"/>
        <v>24</v>
      </c>
      <c r="B26" s="840"/>
      <c r="C26" s="841"/>
      <c r="D26" s="842"/>
      <c r="E26" s="843"/>
      <c r="F26" s="844"/>
      <c r="G26" s="845"/>
      <c r="H26" s="841"/>
      <c r="I26" s="845"/>
      <c r="J26" s="841"/>
      <c r="K26" s="845"/>
      <c r="L26" s="841"/>
      <c r="M26" s="846"/>
      <c r="N26" s="847"/>
      <c r="O26" s="841"/>
      <c r="P26" s="848"/>
    </row>
    <row r="27" spans="1:18" ht="12.75" customHeight="1" x14ac:dyDescent="0.2">
      <c r="A27" s="333">
        <f t="shared" si="2"/>
        <v>25</v>
      </c>
      <c r="B27" s="840"/>
      <c r="C27" s="841"/>
      <c r="D27" s="842"/>
      <c r="E27" s="843"/>
      <c r="F27" s="844"/>
      <c r="G27" s="845"/>
      <c r="H27" s="841"/>
      <c r="I27" s="845"/>
      <c r="J27" s="841"/>
      <c r="K27" s="845"/>
      <c r="L27" s="841"/>
      <c r="M27" s="846"/>
      <c r="N27" s="847"/>
      <c r="O27" s="841"/>
      <c r="P27" s="848"/>
    </row>
    <row r="28" spans="1:18" ht="12.75" customHeight="1" x14ac:dyDescent="0.2">
      <c r="A28" s="334">
        <f t="shared" si="2"/>
        <v>26</v>
      </c>
      <c r="B28" s="849"/>
      <c r="C28" s="850"/>
      <c r="D28" s="851"/>
      <c r="E28" s="852"/>
      <c r="F28" s="853"/>
      <c r="G28" s="854"/>
      <c r="H28" s="850"/>
      <c r="I28" s="854"/>
      <c r="J28" s="850"/>
      <c r="K28" s="854"/>
      <c r="L28" s="850"/>
      <c r="M28" s="855"/>
      <c r="N28" s="856"/>
      <c r="O28" s="850"/>
      <c r="P28" s="857"/>
    </row>
    <row r="29" spans="1:18" ht="12.75" customHeight="1" x14ac:dyDescent="0.2">
      <c r="A29" s="310">
        <f t="shared" si="2"/>
        <v>27</v>
      </c>
      <c r="B29" s="307" t="s">
        <v>66</v>
      </c>
      <c r="C29" s="256"/>
      <c r="D29" s="308"/>
      <c r="E29" s="309"/>
      <c r="F29" s="309"/>
      <c r="G29" s="256"/>
      <c r="H29" s="256"/>
      <c r="I29" s="256"/>
      <c r="J29" s="256"/>
      <c r="K29" s="256"/>
      <c r="L29" s="256"/>
      <c r="M29" s="256"/>
      <c r="N29" s="256"/>
      <c r="O29" s="256"/>
      <c r="P29" s="312"/>
    </row>
    <row r="30" spans="1:18" s="27" customFormat="1" ht="12.75" customHeight="1" x14ac:dyDescent="0.2">
      <c r="A30" s="332">
        <f t="shared" si="2"/>
        <v>28</v>
      </c>
      <c r="B30" s="858"/>
      <c r="C30" s="859"/>
      <c r="D30" s="860"/>
      <c r="E30" s="861"/>
      <c r="F30" s="862"/>
      <c r="G30" s="863"/>
      <c r="H30" s="859"/>
      <c r="I30" s="863"/>
      <c r="J30" s="859"/>
      <c r="K30" s="863"/>
      <c r="L30" s="859"/>
      <c r="M30" s="864"/>
      <c r="N30" s="836"/>
      <c r="O30" s="865"/>
      <c r="P30" s="866"/>
      <c r="Q30" s="18"/>
      <c r="R30" s="18"/>
    </row>
    <row r="31" spans="1:18" s="27" customFormat="1" ht="12.75" customHeight="1" x14ac:dyDescent="0.2">
      <c r="A31" s="333">
        <f t="shared" si="2"/>
        <v>29</v>
      </c>
      <c r="B31" s="840"/>
      <c r="C31" s="841"/>
      <c r="D31" s="842"/>
      <c r="E31" s="843"/>
      <c r="F31" s="844"/>
      <c r="G31" s="845"/>
      <c r="H31" s="841"/>
      <c r="I31" s="845"/>
      <c r="J31" s="841"/>
      <c r="K31" s="845"/>
      <c r="L31" s="841"/>
      <c r="M31" s="846"/>
      <c r="N31" s="845"/>
      <c r="O31" s="867"/>
      <c r="P31" s="868"/>
      <c r="Q31" s="18"/>
      <c r="R31" s="18"/>
    </row>
    <row r="32" spans="1:18" s="27" customFormat="1" ht="12.75" customHeight="1" x14ac:dyDescent="0.2">
      <c r="A32" s="333">
        <f t="shared" si="2"/>
        <v>30</v>
      </c>
      <c r="B32" s="840"/>
      <c r="C32" s="841"/>
      <c r="D32" s="842"/>
      <c r="E32" s="843"/>
      <c r="F32" s="844"/>
      <c r="G32" s="845"/>
      <c r="H32" s="841"/>
      <c r="I32" s="845"/>
      <c r="J32" s="841"/>
      <c r="K32" s="845"/>
      <c r="L32" s="841"/>
      <c r="M32" s="841"/>
      <c r="N32" s="845"/>
      <c r="O32" s="841"/>
      <c r="P32" s="868"/>
      <c r="Q32" s="18"/>
      <c r="R32" s="18"/>
    </row>
    <row r="33" spans="1:16" ht="12.75" customHeight="1" x14ac:dyDescent="0.2">
      <c r="A33" s="333">
        <f t="shared" si="2"/>
        <v>31</v>
      </c>
      <c r="B33" s="840"/>
      <c r="C33" s="841"/>
      <c r="D33" s="842"/>
      <c r="E33" s="843"/>
      <c r="F33" s="844"/>
      <c r="G33" s="845"/>
      <c r="H33" s="841"/>
      <c r="I33" s="845"/>
      <c r="J33" s="841"/>
      <c r="K33" s="845"/>
      <c r="L33" s="841"/>
      <c r="M33" s="841"/>
      <c r="N33" s="845"/>
      <c r="O33" s="841"/>
      <c r="P33" s="868"/>
    </row>
    <row r="34" spans="1:16" ht="12.75" customHeight="1" x14ac:dyDescent="0.2">
      <c r="A34" s="333">
        <f t="shared" si="2"/>
        <v>32</v>
      </c>
      <c r="B34" s="840"/>
      <c r="C34" s="841"/>
      <c r="D34" s="842"/>
      <c r="E34" s="843"/>
      <c r="F34" s="844"/>
      <c r="G34" s="845"/>
      <c r="H34" s="841"/>
      <c r="I34" s="845"/>
      <c r="J34" s="841"/>
      <c r="K34" s="845"/>
      <c r="L34" s="841"/>
      <c r="M34" s="841"/>
      <c r="N34" s="845"/>
      <c r="O34" s="841"/>
      <c r="P34" s="868"/>
    </row>
    <row r="35" spans="1:16" ht="12.75" customHeight="1" x14ac:dyDescent="0.2">
      <c r="A35" s="333">
        <f t="shared" si="2"/>
        <v>33</v>
      </c>
      <c r="B35" s="840"/>
      <c r="C35" s="841"/>
      <c r="D35" s="842"/>
      <c r="E35" s="843"/>
      <c r="F35" s="844"/>
      <c r="G35" s="845"/>
      <c r="H35" s="841"/>
      <c r="I35" s="845"/>
      <c r="J35" s="841"/>
      <c r="K35" s="845"/>
      <c r="L35" s="841"/>
      <c r="M35" s="846"/>
      <c r="N35" s="845"/>
      <c r="O35" s="867"/>
      <c r="P35" s="868"/>
    </row>
    <row r="36" spans="1:16" ht="12.75" customHeight="1" x14ac:dyDescent="0.2">
      <c r="A36" s="333">
        <f t="shared" si="2"/>
        <v>34</v>
      </c>
      <c r="B36" s="840"/>
      <c r="C36" s="841"/>
      <c r="D36" s="842"/>
      <c r="E36" s="843"/>
      <c r="F36" s="844"/>
      <c r="G36" s="845"/>
      <c r="H36" s="841"/>
      <c r="I36" s="845"/>
      <c r="J36" s="841"/>
      <c r="K36" s="845"/>
      <c r="L36" s="841"/>
      <c r="M36" s="846"/>
      <c r="N36" s="845"/>
      <c r="O36" s="867"/>
      <c r="P36" s="868"/>
    </row>
    <row r="37" spans="1:16" ht="12.75" customHeight="1" x14ac:dyDescent="0.2">
      <c r="A37" s="335">
        <f t="shared" si="2"/>
        <v>35</v>
      </c>
      <c r="B37" s="849"/>
      <c r="C37" s="850"/>
      <c r="D37" s="851"/>
      <c r="E37" s="852"/>
      <c r="F37" s="853"/>
      <c r="G37" s="854"/>
      <c r="H37" s="850"/>
      <c r="I37" s="854"/>
      <c r="J37" s="850"/>
      <c r="K37" s="854"/>
      <c r="L37" s="850"/>
      <c r="M37" s="855"/>
      <c r="N37" s="854"/>
      <c r="O37" s="869"/>
      <c r="P37" s="870"/>
    </row>
    <row r="38" spans="1:16" ht="12.75" customHeight="1" x14ac:dyDescent="0.2">
      <c r="A38" s="332">
        <f t="shared" si="0"/>
        <v>36</v>
      </c>
      <c r="B38" s="284" t="s">
        <v>347</v>
      </c>
      <c r="C38" s="285"/>
      <c r="D38" s="320"/>
      <c r="E38" s="321"/>
      <c r="F38" s="322"/>
      <c r="G38" s="323">
        <f t="shared" ref="G38:P38" si="3">SUM(G6:G37)</f>
        <v>0</v>
      </c>
      <c r="H38" s="285">
        <f t="shared" si="3"/>
        <v>0</v>
      </c>
      <c r="I38" s="323">
        <f t="shared" si="3"/>
        <v>0</v>
      </c>
      <c r="J38" s="285">
        <f t="shared" si="3"/>
        <v>0</v>
      </c>
      <c r="K38" s="323">
        <f t="shared" si="3"/>
        <v>0</v>
      </c>
      <c r="L38" s="285">
        <f t="shared" si="3"/>
        <v>0</v>
      </c>
      <c r="M38" s="285">
        <f t="shared" si="3"/>
        <v>0</v>
      </c>
      <c r="N38" s="323">
        <f t="shared" si="3"/>
        <v>0</v>
      </c>
      <c r="O38" s="285">
        <f t="shared" si="3"/>
        <v>0</v>
      </c>
      <c r="P38" s="324">
        <f t="shared" si="3"/>
        <v>0</v>
      </c>
    </row>
    <row r="39" spans="1:16" ht="12.75" customHeight="1" thickBot="1" x14ac:dyDescent="0.25">
      <c r="A39" s="336">
        <f t="shared" si="0"/>
        <v>37</v>
      </c>
      <c r="B39" s="325" t="s">
        <v>348</v>
      </c>
      <c r="C39" s="326"/>
      <c r="D39" s="327"/>
      <c r="E39" s="328"/>
      <c r="F39" s="329"/>
      <c r="G39" s="330"/>
      <c r="H39" s="326">
        <f>G38+H38</f>
        <v>0</v>
      </c>
      <c r="I39" s="330"/>
      <c r="J39" s="326">
        <f>I38+J38</f>
        <v>0</v>
      </c>
      <c r="K39" s="330"/>
      <c r="L39" s="326">
        <f>K38+L38</f>
        <v>0</v>
      </c>
      <c r="M39" s="326"/>
      <c r="N39" s="330"/>
      <c r="O39" s="326">
        <f>N38+O38</f>
        <v>0</v>
      </c>
      <c r="P39" s="331"/>
    </row>
    <row r="40" spans="1:16" ht="12.75" customHeight="1" x14ac:dyDescent="0.2"/>
    <row r="41" spans="1:16" ht="12.75" customHeight="1" x14ac:dyDescent="0.2"/>
    <row r="42" spans="1:16" ht="12.75" customHeight="1" x14ac:dyDescent="0.2"/>
    <row r="43" spans="1:16" ht="12.75" customHeight="1" x14ac:dyDescent="0.2"/>
    <row r="44" spans="1:16" ht="12.75" customHeight="1" x14ac:dyDescent="0.2"/>
    <row r="45" spans="1:16" ht="12.75" customHeight="1" x14ac:dyDescent="0.2"/>
    <row r="46" spans="1:16" ht="12.75" customHeight="1" x14ac:dyDescent="0.2"/>
    <row r="47" spans="1:16" ht="12.75" customHeight="1" x14ac:dyDescent="0.2"/>
    <row r="48" spans="1:16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</sheetData>
  <sheetProtection password="D432" sheet="1" objects="1" scenarios="1"/>
  <protectedRanges>
    <protectedRange sqref="B30:P37" name="Bereich2"/>
    <protectedRange sqref="B6:P28" name="Bereich1"/>
  </protectedRanges>
  <pageMargins left="0.19685039370078741" right="0.19685039370078741" top="0.59055118110236227" bottom="0.31496062992125984" header="0.19685039370078741" footer="0.15748031496062992"/>
  <pageSetup paperSize="9" orientation="landscape" r:id="rId1"/>
  <headerFooter alignWithMargins="0">
    <oddFooter>&amp;CInvestitionskonzept_Geschäftsplan_2023 (Stand: 16.05.2023)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theme="3" tint="0.59999389629810485"/>
    <pageSetUpPr fitToPage="1"/>
  </sheetPr>
  <dimension ref="A1:L172"/>
  <sheetViews>
    <sheetView showGridLines="0" showZeros="0" zoomScaleNormal="100" workbookViewId="0">
      <selection activeCell="G65" sqref="G65"/>
    </sheetView>
  </sheetViews>
  <sheetFormatPr baseColWidth="10" defaultColWidth="16.5703125" defaultRowHeight="12.75" x14ac:dyDescent="0.2"/>
  <cols>
    <col min="1" max="1" width="2.7109375" style="1540" customWidth="1"/>
    <col min="2" max="2" width="4.7109375" style="1540" customWidth="1"/>
    <col min="3" max="3" width="24.5703125" style="1540" customWidth="1"/>
    <col min="4" max="6" width="11.42578125" style="1540" customWidth="1"/>
    <col min="7" max="7" width="14" style="1540" customWidth="1"/>
    <col min="8" max="8" width="14.42578125" style="1540" customWidth="1"/>
    <col min="9" max="16384" width="16.5703125" style="1540"/>
  </cols>
  <sheetData>
    <row r="1" spans="1:12" x14ac:dyDescent="0.2">
      <c r="A1" s="704" t="str">
        <f>I_1!A1</f>
        <v xml:space="preserve">INVESTITIONSKONZEPT (IK) / GESCHÄFTSPLAN (GPL) SACHSEN-ANHALT   -    </v>
      </c>
      <c r="B1" s="116"/>
      <c r="C1" s="116"/>
      <c r="D1" s="116"/>
      <c r="E1" s="116"/>
      <c r="F1" s="116"/>
      <c r="G1" s="116"/>
      <c r="H1" s="712" t="s">
        <v>349</v>
      </c>
    </row>
    <row r="2" spans="1:12" ht="13.5" thickBot="1" x14ac:dyDescent="0.25">
      <c r="A2" s="705" t="s">
        <v>350</v>
      </c>
      <c r="B2" s="119"/>
      <c r="C2" s="706"/>
      <c r="D2" s="713"/>
      <c r="E2" s="713"/>
      <c r="F2" s="119"/>
      <c r="G2" s="119"/>
      <c r="H2" s="715"/>
    </row>
    <row r="3" spans="1:12" s="1541" customFormat="1" ht="12.75" customHeight="1" x14ac:dyDescent="0.2">
      <c r="A3" s="342">
        <v>1</v>
      </c>
      <c r="B3" s="369" t="s">
        <v>48</v>
      </c>
      <c r="C3" s="370"/>
      <c r="D3" s="370"/>
      <c r="E3" s="370"/>
      <c r="F3" s="370"/>
      <c r="G3" s="371" t="str">
        <f>CONCATENATE("IST ",I_1!I30,"")</f>
        <v xml:space="preserve">IST </v>
      </c>
      <c r="H3" s="372" t="str">
        <f>CONCATENATE("ZIEL ",I_1!I31,"")</f>
        <v xml:space="preserve">ZIEL </v>
      </c>
    </row>
    <row r="4" spans="1:12" s="1542" customFormat="1" ht="12.75" customHeight="1" x14ac:dyDescent="0.2">
      <c r="A4" s="341">
        <f>A3+1</f>
        <v>2</v>
      </c>
      <c r="B4" s="363" t="s">
        <v>23</v>
      </c>
      <c r="C4" s="364"/>
      <c r="D4" s="364"/>
      <c r="E4" s="365"/>
      <c r="F4" s="1539" t="s">
        <v>354</v>
      </c>
      <c r="G4" s="871">
        <f>SUM(G5:G9)</f>
        <v>0</v>
      </c>
      <c r="H4" s="872">
        <f>SUM(H5:H9)</f>
        <v>0</v>
      </c>
    </row>
    <row r="5" spans="1:12" s="1542" customFormat="1" ht="12.75" customHeight="1" x14ac:dyDescent="0.2">
      <c r="A5" s="353">
        <f t="shared" ref="A5:A39" si="0">A4+1</f>
        <v>3</v>
      </c>
      <c r="B5" s="780" t="s">
        <v>41</v>
      </c>
      <c r="C5" s="3" t="s">
        <v>351</v>
      </c>
      <c r="D5" s="3" t="s">
        <v>24</v>
      </c>
      <c r="E5" s="3"/>
      <c r="F5" s="875" t="s">
        <v>354</v>
      </c>
      <c r="G5" s="346"/>
      <c r="H5" s="347"/>
    </row>
    <row r="6" spans="1:12" s="1542" customFormat="1" ht="12.75" customHeight="1" x14ac:dyDescent="0.2">
      <c r="A6" s="351">
        <f t="shared" si="0"/>
        <v>4</v>
      </c>
      <c r="B6" s="876"/>
      <c r="C6" s="343"/>
      <c r="D6" s="343" t="s">
        <v>25</v>
      </c>
      <c r="E6" s="343"/>
      <c r="F6" s="877" t="s">
        <v>354</v>
      </c>
      <c r="G6" s="26"/>
      <c r="H6" s="30"/>
    </row>
    <row r="7" spans="1:12" s="1542" customFormat="1" ht="12.75" customHeight="1" x14ac:dyDescent="0.2">
      <c r="A7" s="351">
        <f t="shared" si="0"/>
        <v>5</v>
      </c>
      <c r="B7" s="785" t="s">
        <v>41</v>
      </c>
      <c r="C7" s="343" t="s">
        <v>352</v>
      </c>
      <c r="D7" s="343" t="s">
        <v>24</v>
      </c>
      <c r="E7" s="343"/>
      <c r="F7" s="877" t="s">
        <v>354</v>
      </c>
      <c r="G7" s="26"/>
      <c r="H7" s="30"/>
    </row>
    <row r="8" spans="1:12" s="1542" customFormat="1" ht="12.75" customHeight="1" x14ac:dyDescent="0.2">
      <c r="A8" s="351">
        <f t="shared" si="0"/>
        <v>6</v>
      </c>
      <c r="B8" s="876"/>
      <c r="C8" s="343"/>
      <c r="D8" s="343" t="s">
        <v>25</v>
      </c>
      <c r="E8" s="343"/>
      <c r="F8" s="877" t="s">
        <v>354</v>
      </c>
      <c r="G8" s="26"/>
      <c r="H8" s="30"/>
    </row>
    <row r="9" spans="1:12" s="1542" customFormat="1" ht="12.75" customHeight="1" x14ac:dyDescent="0.2">
      <c r="A9" s="352">
        <f t="shared" si="0"/>
        <v>7</v>
      </c>
      <c r="B9" s="878" t="s">
        <v>41</v>
      </c>
      <c r="C9" s="243" t="s">
        <v>353</v>
      </c>
      <c r="D9" s="243"/>
      <c r="E9" s="243"/>
      <c r="F9" s="879" t="s">
        <v>354</v>
      </c>
      <c r="G9" s="344"/>
      <c r="H9" s="345"/>
    </row>
    <row r="10" spans="1:12" s="1541" customFormat="1" ht="12.75" customHeight="1" x14ac:dyDescent="0.2">
      <c r="A10" s="341">
        <f t="shared" si="0"/>
        <v>8</v>
      </c>
      <c r="B10" s="127" t="s">
        <v>51</v>
      </c>
      <c r="C10" s="337"/>
      <c r="D10" s="337"/>
      <c r="E10" s="337"/>
      <c r="F10" s="338"/>
      <c r="G10" s="339" t="str">
        <f>G3</f>
        <v xml:space="preserve">IST </v>
      </c>
      <c r="H10" s="340" t="str">
        <f>H3</f>
        <v xml:space="preserve">ZIEL </v>
      </c>
    </row>
    <row r="11" spans="1:12" s="1542" customFormat="1" ht="12.75" customHeight="1" x14ac:dyDescent="0.2">
      <c r="A11" s="341">
        <f t="shared" si="0"/>
        <v>9</v>
      </c>
      <c r="B11" s="363" t="s">
        <v>26</v>
      </c>
      <c r="C11" s="365"/>
      <c r="D11" s="365"/>
      <c r="E11" s="365"/>
      <c r="F11" s="1539" t="s">
        <v>27</v>
      </c>
      <c r="G11" s="873">
        <f>SUM(G12:G16)</f>
        <v>0</v>
      </c>
      <c r="H11" s="874">
        <f>SUM(H12:H16)</f>
        <v>0</v>
      </c>
    </row>
    <row r="12" spans="1:12" s="1542" customFormat="1" ht="12.75" customHeight="1" x14ac:dyDescent="0.2">
      <c r="A12" s="353">
        <f t="shared" si="0"/>
        <v>10</v>
      </c>
      <c r="B12" s="780" t="s">
        <v>41</v>
      </c>
      <c r="C12" s="3" t="s">
        <v>355</v>
      </c>
      <c r="D12" s="3"/>
      <c r="E12" s="3"/>
      <c r="F12" s="875" t="s">
        <v>27</v>
      </c>
      <c r="G12" s="366"/>
      <c r="H12" s="367"/>
      <c r="K12" s="18"/>
      <c r="L12" s="18"/>
    </row>
    <row r="13" spans="1:12" s="1542" customFormat="1" ht="12.75" customHeight="1" x14ac:dyDescent="0.2">
      <c r="A13" s="351">
        <f t="shared" si="0"/>
        <v>11</v>
      </c>
      <c r="B13" s="785" t="s">
        <v>41</v>
      </c>
      <c r="C13" s="343" t="s">
        <v>356</v>
      </c>
      <c r="D13" s="343"/>
      <c r="E13" s="343"/>
      <c r="F13" s="877" t="s">
        <v>27</v>
      </c>
      <c r="G13" s="15"/>
      <c r="H13" s="31"/>
    </row>
    <row r="14" spans="1:12" s="1542" customFormat="1" ht="12.75" customHeight="1" x14ac:dyDescent="0.2">
      <c r="A14" s="351">
        <f t="shared" si="0"/>
        <v>12</v>
      </c>
      <c r="B14" s="785" t="s">
        <v>41</v>
      </c>
      <c r="C14" s="343" t="s">
        <v>357</v>
      </c>
      <c r="D14" s="343"/>
      <c r="E14" s="343"/>
      <c r="F14" s="877" t="s">
        <v>27</v>
      </c>
      <c r="G14" s="15"/>
      <c r="H14" s="31"/>
    </row>
    <row r="15" spans="1:12" s="1542" customFormat="1" ht="12.75" customHeight="1" x14ac:dyDescent="0.2">
      <c r="A15" s="351">
        <f t="shared" si="0"/>
        <v>13</v>
      </c>
      <c r="B15" s="785" t="s">
        <v>41</v>
      </c>
      <c r="C15" s="343" t="s">
        <v>358</v>
      </c>
      <c r="D15" s="343"/>
      <c r="E15" s="343"/>
      <c r="F15" s="877" t="s">
        <v>27</v>
      </c>
      <c r="G15" s="15"/>
      <c r="H15" s="31"/>
    </row>
    <row r="16" spans="1:12" s="1542" customFormat="1" ht="12.75" customHeight="1" x14ac:dyDescent="0.2">
      <c r="A16" s="352">
        <f t="shared" si="0"/>
        <v>14</v>
      </c>
      <c r="B16" s="878" t="s">
        <v>41</v>
      </c>
      <c r="C16" s="243" t="s">
        <v>359</v>
      </c>
      <c r="D16" s="243"/>
      <c r="E16" s="243"/>
      <c r="F16" s="879" t="s">
        <v>27</v>
      </c>
      <c r="G16" s="16"/>
      <c r="H16" s="32"/>
    </row>
    <row r="17" spans="1:8" s="1542" customFormat="1" ht="12.75" customHeight="1" x14ac:dyDescent="0.2">
      <c r="A17" s="341">
        <f t="shared" si="0"/>
        <v>15</v>
      </c>
      <c r="B17" s="363" t="s">
        <v>29</v>
      </c>
      <c r="C17" s="365"/>
      <c r="D17" s="365"/>
      <c r="E17" s="365"/>
      <c r="F17" s="1539" t="s">
        <v>27</v>
      </c>
      <c r="G17" s="873">
        <f>SUM(G18:G21)</f>
        <v>0</v>
      </c>
      <c r="H17" s="874">
        <f>SUM(H18:H21)</f>
        <v>0</v>
      </c>
    </row>
    <row r="18" spans="1:8" s="1542" customFormat="1" ht="12.75" customHeight="1" x14ac:dyDescent="0.2">
      <c r="A18" s="353">
        <f t="shared" si="0"/>
        <v>16</v>
      </c>
      <c r="B18" s="780" t="s">
        <v>41</v>
      </c>
      <c r="C18" s="3" t="s">
        <v>360</v>
      </c>
      <c r="D18" s="3"/>
      <c r="E18" s="3"/>
      <c r="F18" s="875" t="s">
        <v>27</v>
      </c>
      <c r="G18" s="366"/>
      <c r="H18" s="367"/>
    </row>
    <row r="19" spans="1:8" s="1542" customFormat="1" ht="12.75" customHeight="1" x14ac:dyDescent="0.2">
      <c r="A19" s="351">
        <f t="shared" si="0"/>
        <v>17</v>
      </c>
      <c r="B19" s="785" t="s">
        <v>41</v>
      </c>
      <c r="C19" s="343" t="s">
        <v>361</v>
      </c>
      <c r="D19" s="343"/>
      <c r="E19" s="343"/>
      <c r="F19" s="877" t="s">
        <v>27</v>
      </c>
      <c r="G19" s="15"/>
      <c r="H19" s="31"/>
    </row>
    <row r="20" spans="1:8" s="1542" customFormat="1" ht="12.75" customHeight="1" x14ac:dyDescent="0.2">
      <c r="A20" s="351">
        <f t="shared" si="0"/>
        <v>18</v>
      </c>
      <c r="B20" s="785" t="s">
        <v>41</v>
      </c>
      <c r="C20" s="343" t="s">
        <v>362</v>
      </c>
      <c r="D20" s="343"/>
      <c r="E20" s="343"/>
      <c r="F20" s="877" t="s">
        <v>27</v>
      </c>
      <c r="G20" s="16"/>
      <c r="H20" s="32"/>
    </row>
    <row r="21" spans="1:8" s="1542" customFormat="1" ht="12.75" customHeight="1" x14ac:dyDescent="0.2">
      <c r="A21" s="352">
        <f t="shared" si="0"/>
        <v>19</v>
      </c>
      <c r="B21" s="878" t="s">
        <v>41</v>
      </c>
      <c r="C21" s="243" t="s">
        <v>362</v>
      </c>
      <c r="D21" s="243"/>
      <c r="E21" s="243"/>
      <c r="F21" s="879" t="s">
        <v>27</v>
      </c>
      <c r="G21" s="16"/>
      <c r="H21" s="32"/>
    </row>
    <row r="22" spans="1:8" s="1542" customFormat="1" ht="12.75" customHeight="1" x14ac:dyDescent="0.2">
      <c r="A22" s="341">
        <f t="shared" si="0"/>
        <v>20</v>
      </c>
      <c r="B22" s="348" t="s">
        <v>160</v>
      </c>
      <c r="C22" s="255"/>
      <c r="D22" s="255"/>
      <c r="E22" s="255"/>
      <c r="F22" s="255"/>
      <c r="G22" s="349" t="str">
        <f>G3</f>
        <v xml:space="preserve">IST </v>
      </c>
      <c r="H22" s="350" t="str">
        <f>H3</f>
        <v xml:space="preserve">ZIEL </v>
      </c>
    </row>
    <row r="23" spans="1:8" s="1542" customFormat="1" ht="12.75" customHeight="1" x14ac:dyDescent="0.2">
      <c r="A23" s="341">
        <f t="shared" si="0"/>
        <v>21</v>
      </c>
      <c r="B23" s="368" t="s">
        <v>161</v>
      </c>
      <c r="C23" s="365"/>
      <c r="D23" s="365"/>
      <c r="E23" s="365"/>
      <c r="F23" s="1539" t="s">
        <v>162</v>
      </c>
      <c r="G23" s="871">
        <f>SUM(G24:G30)</f>
        <v>0</v>
      </c>
      <c r="H23" s="872">
        <f>SUM(H24:H30)</f>
        <v>0</v>
      </c>
    </row>
    <row r="24" spans="1:8" s="1542" customFormat="1" ht="12.75" customHeight="1" x14ac:dyDescent="0.2">
      <c r="A24" s="353">
        <f t="shared" si="0"/>
        <v>22</v>
      </c>
      <c r="B24" s="880" t="s">
        <v>163</v>
      </c>
      <c r="C24" s="3" t="s">
        <v>363</v>
      </c>
      <c r="D24" s="3"/>
      <c r="E24" s="3"/>
      <c r="F24" s="875" t="s">
        <v>162</v>
      </c>
      <c r="G24" s="346"/>
      <c r="H24" s="347"/>
    </row>
    <row r="25" spans="1:8" s="1542" customFormat="1" ht="12.75" customHeight="1" x14ac:dyDescent="0.2">
      <c r="A25" s="351">
        <f t="shared" si="0"/>
        <v>23</v>
      </c>
      <c r="B25" s="881" t="s">
        <v>163</v>
      </c>
      <c r="C25" s="343" t="s">
        <v>364</v>
      </c>
      <c r="D25" s="343"/>
      <c r="E25" s="343"/>
      <c r="F25" s="877" t="s">
        <v>162</v>
      </c>
      <c r="G25" s="26"/>
      <c r="H25" s="30"/>
    </row>
    <row r="26" spans="1:8" s="1542" customFormat="1" ht="12.75" customHeight="1" x14ac:dyDescent="0.2">
      <c r="A26" s="351">
        <f t="shared" si="0"/>
        <v>24</v>
      </c>
      <c r="B26" s="881" t="s">
        <v>163</v>
      </c>
      <c r="C26" s="343" t="s">
        <v>365</v>
      </c>
      <c r="D26" s="343"/>
      <c r="E26" s="343"/>
      <c r="F26" s="877" t="s">
        <v>162</v>
      </c>
      <c r="G26" s="26"/>
      <c r="H26" s="30"/>
    </row>
    <row r="27" spans="1:8" s="1542" customFormat="1" ht="12.75" customHeight="1" x14ac:dyDescent="0.2">
      <c r="A27" s="351">
        <f t="shared" si="0"/>
        <v>25</v>
      </c>
      <c r="B27" s="881" t="s">
        <v>163</v>
      </c>
      <c r="C27" s="343" t="s">
        <v>366</v>
      </c>
      <c r="D27" s="343"/>
      <c r="E27" s="343"/>
      <c r="F27" s="877" t="s">
        <v>162</v>
      </c>
      <c r="G27" s="26"/>
      <c r="H27" s="30"/>
    </row>
    <row r="28" spans="1:8" s="1542" customFormat="1" ht="12.75" customHeight="1" x14ac:dyDescent="0.2">
      <c r="A28" s="351">
        <f t="shared" si="0"/>
        <v>26</v>
      </c>
      <c r="B28" s="881" t="s">
        <v>163</v>
      </c>
      <c r="C28" s="343" t="s">
        <v>367</v>
      </c>
      <c r="D28" s="343"/>
      <c r="E28" s="343"/>
      <c r="F28" s="877" t="s">
        <v>162</v>
      </c>
      <c r="G28" s="26"/>
      <c r="H28" s="30"/>
    </row>
    <row r="29" spans="1:8" s="1542" customFormat="1" ht="12.75" customHeight="1" x14ac:dyDescent="0.2">
      <c r="A29" s="351">
        <f t="shared" si="0"/>
        <v>27</v>
      </c>
      <c r="B29" s="881" t="s">
        <v>163</v>
      </c>
      <c r="C29" s="882" t="s">
        <v>374</v>
      </c>
      <c r="D29" s="343"/>
      <c r="E29" s="343"/>
      <c r="F29" s="877" t="s">
        <v>162</v>
      </c>
      <c r="G29" s="26"/>
      <c r="H29" s="30"/>
    </row>
    <row r="30" spans="1:8" s="1542" customFormat="1" ht="12.75" customHeight="1" x14ac:dyDescent="0.2">
      <c r="A30" s="352">
        <f t="shared" si="0"/>
        <v>28</v>
      </c>
      <c r="B30" s="883" t="s">
        <v>163</v>
      </c>
      <c r="C30" s="884" t="s">
        <v>374</v>
      </c>
      <c r="D30" s="243"/>
      <c r="E30" s="243"/>
      <c r="F30" s="879" t="s">
        <v>162</v>
      </c>
      <c r="G30" s="344"/>
      <c r="H30" s="345"/>
    </row>
    <row r="31" spans="1:8" s="1542" customFormat="1" ht="12.75" customHeight="1" x14ac:dyDescent="0.2">
      <c r="A31" s="341">
        <f t="shared" si="0"/>
        <v>29</v>
      </c>
      <c r="B31" s="368" t="s">
        <v>164</v>
      </c>
      <c r="C31" s="365"/>
      <c r="D31" s="365"/>
      <c r="E31" s="365"/>
      <c r="F31" s="1539" t="s">
        <v>165</v>
      </c>
      <c r="G31" s="871">
        <f>SUM(G32:G39)</f>
        <v>0</v>
      </c>
      <c r="H31" s="872">
        <f>SUM(H32:H39)</f>
        <v>0</v>
      </c>
    </row>
    <row r="32" spans="1:8" s="1542" customFormat="1" ht="12.75" customHeight="1" x14ac:dyDescent="0.2">
      <c r="A32" s="353">
        <f t="shared" si="0"/>
        <v>30</v>
      </c>
      <c r="B32" s="880" t="s">
        <v>163</v>
      </c>
      <c r="C32" s="3" t="s">
        <v>368</v>
      </c>
      <c r="D32" s="3"/>
      <c r="E32" s="3"/>
      <c r="F32" s="875" t="s">
        <v>165</v>
      </c>
      <c r="G32" s="346"/>
      <c r="H32" s="347"/>
    </row>
    <row r="33" spans="1:8" s="1542" customFormat="1" ht="12.75" customHeight="1" x14ac:dyDescent="0.2">
      <c r="A33" s="351">
        <f t="shared" si="0"/>
        <v>31</v>
      </c>
      <c r="B33" s="881" t="s">
        <v>163</v>
      </c>
      <c r="C33" s="343" t="s">
        <v>369</v>
      </c>
      <c r="D33" s="343"/>
      <c r="E33" s="343"/>
      <c r="F33" s="877" t="s">
        <v>165</v>
      </c>
      <c r="G33" s="26"/>
      <c r="H33" s="30"/>
    </row>
    <row r="34" spans="1:8" s="1542" customFormat="1" ht="12.75" customHeight="1" x14ac:dyDescent="0.2">
      <c r="A34" s="351">
        <f t="shared" si="0"/>
        <v>32</v>
      </c>
      <c r="B34" s="881" t="s">
        <v>163</v>
      </c>
      <c r="C34" s="343" t="s">
        <v>370</v>
      </c>
      <c r="D34" s="343"/>
      <c r="E34" s="343"/>
      <c r="F34" s="877" t="s">
        <v>165</v>
      </c>
      <c r="G34" s="26"/>
      <c r="H34" s="30"/>
    </row>
    <row r="35" spans="1:8" s="1542" customFormat="1" ht="12.75" customHeight="1" x14ac:dyDescent="0.2">
      <c r="A35" s="351">
        <f t="shared" si="0"/>
        <v>33</v>
      </c>
      <c r="B35" s="881" t="s">
        <v>163</v>
      </c>
      <c r="C35" s="343" t="s">
        <v>371</v>
      </c>
      <c r="D35" s="343"/>
      <c r="E35" s="343"/>
      <c r="F35" s="877" t="s">
        <v>165</v>
      </c>
      <c r="G35" s="26"/>
      <c r="H35" s="30"/>
    </row>
    <row r="36" spans="1:8" s="1542" customFormat="1" ht="12.75" customHeight="1" x14ac:dyDescent="0.2">
      <c r="A36" s="351">
        <f t="shared" si="0"/>
        <v>34</v>
      </c>
      <c r="B36" s="881" t="s">
        <v>163</v>
      </c>
      <c r="C36" s="343" t="s">
        <v>372</v>
      </c>
      <c r="D36" s="343"/>
      <c r="E36" s="343"/>
      <c r="F36" s="877" t="s">
        <v>165</v>
      </c>
      <c r="G36" s="26"/>
      <c r="H36" s="30"/>
    </row>
    <row r="37" spans="1:8" s="1542" customFormat="1" ht="12.75" customHeight="1" x14ac:dyDescent="0.2">
      <c r="A37" s="351">
        <f t="shared" si="0"/>
        <v>35</v>
      </c>
      <c r="B37" s="881" t="s">
        <v>163</v>
      </c>
      <c r="C37" s="343" t="s">
        <v>373</v>
      </c>
      <c r="D37" s="343"/>
      <c r="E37" s="343"/>
      <c r="F37" s="877" t="s">
        <v>165</v>
      </c>
      <c r="G37" s="26"/>
      <c r="H37" s="30"/>
    </row>
    <row r="38" spans="1:8" s="1542" customFormat="1" ht="12.75" customHeight="1" x14ac:dyDescent="0.2">
      <c r="A38" s="351">
        <f t="shared" si="0"/>
        <v>36</v>
      </c>
      <c r="B38" s="881" t="s">
        <v>163</v>
      </c>
      <c r="C38" s="343" t="s">
        <v>374</v>
      </c>
      <c r="D38" s="343"/>
      <c r="E38" s="343"/>
      <c r="F38" s="877" t="s">
        <v>165</v>
      </c>
      <c r="G38" s="26"/>
      <c r="H38" s="30"/>
    </row>
    <row r="39" spans="1:8" s="1542" customFormat="1" ht="12.75" customHeight="1" thickBot="1" x14ac:dyDescent="0.25">
      <c r="A39" s="354">
        <f t="shared" si="0"/>
        <v>37</v>
      </c>
      <c r="B39" s="885" t="s">
        <v>163</v>
      </c>
      <c r="C39" s="355" t="s">
        <v>374</v>
      </c>
      <c r="D39" s="355"/>
      <c r="E39" s="355"/>
      <c r="F39" s="886" t="s">
        <v>165</v>
      </c>
      <c r="G39" s="33"/>
      <c r="H39" s="34"/>
    </row>
    <row r="40" spans="1:8" s="1542" customFormat="1" ht="12.75" customHeight="1" x14ac:dyDescent="0.2"/>
    <row r="41" spans="1:8" s="1542" customFormat="1" ht="12.75" customHeight="1" x14ac:dyDescent="0.2"/>
    <row r="42" spans="1:8" s="1542" customFormat="1" ht="12.75" customHeight="1" x14ac:dyDescent="0.2"/>
    <row r="43" spans="1:8" s="1542" customFormat="1" ht="12.75" customHeight="1" x14ac:dyDescent="0.2"/>
    <row r="44" spans="1:8" s="1542" customFormat="1" ht="12.75" customHeight="1" x14ac:dyDescent="0.2"/>
    <row r="45" spans="1:8" s="1542" customFormat="1" ht="12.75" customHeight="1" x14ac:dyDescent="0.2"/>
    <row r="46" spans="1:8" s="1542" customFormat="1" ht="12.75" customHeight="1" x14ac:dyDescent="0.2"/>
    <row r="47" spans="1:8" s="1542" customFormat="1" ht="12.75" customHeight="1" x14ac:dyDescent="0.2"/>
    <row r="48" spans="1:8" s="1542" customFormat="1" ht="12.75" customHeight="1" x14ac:dyDescent="0.2"/>
    <row r="49" s="1542" customFormat="1" ht="12.75" customHeight="1" x14ac:dyDescent="0.2"/>
    <row r="50" s="1542" customFormat="1" ht="12.75" customHeight="1" x14ac:dyDescent="0.2"/>
    <row r="51" s="1542" customFormat="1" ht="12.75" customHeight="1" x14ac:dyDescent="0.2"/>
    <row r="52" s="1542" customFormat="1" ht="12.75" customHeight="1" x14ac:dyDescent="0.2"/>
    <row r="53" s="1542" customFormat="1" ht="12.75" customHeight="1" x14ac:dyDescent="0.2"/>
    <row r="54" s="1542" customFormat="1" ht="12.75" customHeight="1" x14ac:dyDescent="0.2"/>
    <row r="55" s="1542" customFormat="1" ht="12.75" customHeight="1" x14ac:dyDescent="0.2"/>
    <row r="56" s="1542" customFormat="1" ht="12.75" customHeight="1" x14ac:dyDescent="0.2"/>
    <row r="57" s="1542" customFormat="1" ht="12.75" customHeight="1" x14ac:dyDescent="0.2"/>
    <row r="58" s="1542" customFormat="1" ht="12.75" customHeight="1" x14ac:dyDescent="0.2"/>
    <row r="59" s="1542" customFormat="1" ht="12.75" customHeight="1" x14ac:dyDescent="0.2"/>
    <row r="60" s="1542" customFormat="1" ht="12.75" customHeight="1" x14ac:dyDescent="0.2"/>
    <row r="61" s="1542" customFormat="1" ht="12.75" customHeight="1" x14ac:dyDescent="0.2"/>
    <row r="62" s="1542" customFormat="1" ht="12.75" customHeight="1" x14ac:dyDescent="0.2"/>
    <row r="63" s="1542" customFormat="1" ht="12.75" customHeight="1" x14ac:dyDescent="0.2"/>
    <row r="64" s="1542" customFormat="1" ht="12.75" customHeight="1" x14ac:dyDescent="0.2"/>
    <row r="65" s="1542" customFormat="1" ht="12.75" customHeight="1" x14ac:dyDescent="0.2"/>
    <row r="66" s="1542" customFormat="1" ht="12.75" customHeight="1" x14ac:dyDescent="0.2"/>
    <row r="67" s="1542" customFormat="1" ht="12.75" customHeight="1" x14ac:dyDescent="0.2"/>
    <row r="68" s="1542" customFormat="1" ht="12.75" customHeight="1" x14ac:dyDescent="0.2"/>
    <row r="69" s="1542" customFormat="1" ht="12.75" customHeight="1" x14ac:dyDescent="0.2"/>
    <row r="70" s="1542" customFormat="1" ht="12.75" customHeight="1" x14ac:dyDescent="0.2"/>
    <row r="71" s="1542" customFormat="1" ht="12.75" customHeight="1" x14ac:dyDescent="0.2"/>
    <row r="72" s="1542" customFormat="1" ht="12.75" customHeight="1" x14ac:dyDescent="0.2"/>
    <row r="73" s="1542" customFormat="1" ht="12.75" customHeight="1" x14ac:dyDescent="0.2"/>
    <row r="74" s="1542" customFormat="1" ht="12.75" customHeight="1" x14ac:dyDescent="0.2"/>
    <row r="75" s="1542" customFormat="1" ht="12.75" customHeight="1" x14ac:dyDescent="0.2"/>
    <row r="76" s="1542" customFormat="1" ht="12.75" customHeight="1" x14ac:dyDescent="0.2"/>
    <row r="77" s="1542" customFormat="1" ht="12.75" customHeight="1" x14ac:dyDescent="0.2"/>
    <row r="78" s="1542" customFormat="1" ht="12.75" customHeight="1" x14ac:dyDescent="0.2"/>
    <row r="79" s="1542" customFormat="1" ht="12.75" customHeight="1" x14ac:dyDescent="0.2"/>
    <row r="80" s="1542" customFormat="1" ht="12.75" customHeight="1" x14ac:dyDescent="0.2"/>
    <row r="81" s="1542" customFormat="1" ht="12.75" customHeight="1" x14ac:dyDescent="0.2"/>
    <row r="82" s="1542" customFormat="1" ht="12.75" customHeight="1" x14ac:dyDescent="0.2"/>
    <row r="83" s="1542" customFormat="1" ht="12.75" customHeight="1" x14ac:dyDescent="0.2"/>
    <row r="84" s="1542" customFormat="1" ht="12.75" customHeight="1" x14ac:dyDescent="0.2"/>
    <row r="85" s="1542" customFormat="1" ht="12.75" customHeight="1" x14ac:dyDescent="0.2"/>
    <row r="86" s="1542" customFormat="1" ht="12.75" customHeight="1" x14ac:dyDescent="0.2"/>
    <row r="87" s="1542" customFormat="1" ht="12.75" customHeight="1" x14ac:dyDescent="0.2"/>
    <row r="88" s="1542" customFormat="1" ht="12.75" customHeight="1" x14ac:dyDescent="0.2"/>
    <row r="89" s="1542" customFormat="1" ht="12.75" customHeight="1" x14ac:dyDescent="0.2"/>
    <row r="90" s="1542" customFormat="1" ht="12.75" customHeight="1" x14ac:dyDescent="0.2"/>
    <row r="91" s="1542" customFormat="1" ht="12.75" customHeight="1" x14ac:dyDescent="0.2"/>
    <row r="92" s="1542" customFormat="1" ht="12.75" customHeight="1" x14ac:dyDescent="0.2"/>
    <row r="93" s="1542" customFormat="1" ht="12.75" customHeight="1" x14ac:dyDescent="0.2"/>
    <row r="94" s="1542" customFormat="1" ht="12.75" customHeight="1" x14ac:dyDescent="0.2"/>
    <row r="95" s="1542" customFormat="1" ht="12.75" customHeight="1" x14ac:dyDescent="0.2"/>
    <row r="96" s="1542" customFormat="1" ht="12.75" customHeight="1" x14ac:dyDescent="0.2"/>
    <row r="97" s="1542" customFormat="1" ht="12.75" customHeight="1" x14ac:dyDescent="0.2"/>
    <row r="98" s="1542" customFormat="1" ht="12.75" customHeight="1" x14ac:dyDescent="0.2"/>
    <row r="99" s="1542" customFormat="1" ht="12.75" customHeight="1" x14ac:dyDescent="0.2"/>
    <row r="100" s="1542" customFormat="1" ht="12.75" customHeight="1" x14ac:dyDescent="0.2"/>
    <row r="101" s="1542" customFormat="1" ht="12.75" customHeight="1" x14ac:dyDescent="0.2"/>
    <row r="102" s="1542" customFormat="1" ht="12.75" customHeight="1" x14ac:dyDescent="0.2"/>
    <row r="103" s="1542" customFormat="1" ht="12.75" customHeight="1" x14ac:dyDescent="0.2"/>
    <row r="104" s="1542" customFormat="1" ht="12.75" customHeight="1" x14ac:dyDescent="0.2"/>
    <row r="105" s="1542" customFormat="1" ht="12.75" customHeight="1" x14ac:dyDescent="0.2"/>
    <row r="106" s="1542" customFormat="1" ht="12.75" customHeight="1" x14ac:dyDescent="0.2"/>
    <row r="107" s="1542" customFormat="1" ht="12.75" customHeight="1" x14ac:dyDescent="0.2"/>
    <row r="108" s="1542" customFormat="1" ht="12.75" customHeight="1" x14ac:dyDescent="0.2"/>
    <row r="109" s="1542" customFormat="1" ht="12.75" customHeight="1" x14ac:dyDescent="0.2"/>
    <row r="110" s="1542" customFormat="1" ht="12.75" customHeight="1" x14ac:dyDescent="0.2"/>
    <row r="111" s="1542" customFormat="1" ht="12.75" customHeight="1" x14ac:dyDescent="0.2"/>
    <row r="112" s="1542" customFormat="1" ht="12.75" customHeight="1" x14ac:dyDescent="0.2"/>
    <row r="113" s="1542" customFormat="1" ht="12.75" customHeight="1" x14ac:dyDescent="0.2"/>
    <row r="114" s="1542" customFormat="1" ht="12.75" customHeight="1" x14ac:dyDescent="0.2"/>
    <row r="115" s="1542" customFormat="1" ht="12.75" customHeight="1" x14ac:dyDescent="0.2"/>
    <row r="116" s="1542" customFormat="1" ht="12.75" customHeight="1" x14ac:dyDescent="0.2"/>
    <row r="117" s="1542" customFormat="1" ht="12.75" customHeight="1" x14ac:dyDescent="0.2"/>
    <row r="118" s="1542" customFormat="1" ht="12.75" customHeight="1" x14ac:dyDescent="0.2"/>
    <row r="119" s="1542" customFormat="1" ht="12.75" customHeight="1" x14ac:dyDescent="0.2"/>
    <row r="120" s="1542" customFormat="1" ht="12.75" customHeight="1" x14ac:dyDescent="0.2"/>
    <row r="121" s="1542" customFormat="1" ht="12.75" customHeight="1" x14ac:dyDescent="0.2"/>
    <row r="122" s="1542" customFormat="1" ht="12.75" customHeight="1" x14ac:dyDescent="0.2"/>
    <row r="123" s="1542" customFormat="1" ht="12.75" customHeight="1" x14ac:dyDescent="0.2"/>
    <row r="124" s="1542" customFormat="1" ht="12.75" customHeight="1" x14ac:dyDescent="0.2"/>
    <row r="125" s="1542" customFormat="1" ht="12.75" customHeight="1" x14ac:dyDescent="0.2"/>
    <row r="126" s="1542" customFormat="1" ht="12.75" customHeight="1" x14ac:dyDescent="0.2"/>
    <row r="127" s="1542" customFormat="1" ht="12.75" customHeight="1" x14ac:dyDescent="0.2"/>
    <row r="128" s="1542" customFormat="1" ht="12.75" customHeight="1" x14ac:dyDescent="0.2"/>
    <row r="129" s="1542" customFormat="1" ht="12.75" customHeight="1" x14ac:dyDescent="0.2"/>
    <row r="130" s="1542" customFormat="1" ht="12.75" customHeight="1" x14ac:dyDescent="0.2"/>
    <row r="131" s="1542" customFormat="1" ht="12.75" customHeight="1" x14ac:dyDescent="0.2"/>
    <row r="132" s="1542" customFormat="1" ht="12.75" customHeight="1" x14ac:dyDescent="0.2"/>
    <row r="133" s="1542" customFormat="1" ht="12.75" customHeight="1" x14ac:dyDescent="0.2"/>
    <row r="134" s="1542" customFormat="1" ht="12.75" customHeight="1" x14ac:dyDescent="0.2"/>
    <row r="135" s="1542" customFormat="1" ht="12.75" customHeight="1" x14ac:dyDescent="0.2"/>
    <row r="136" s="1542" customFormat="1" ht="12.75" customHeight="1" x14ac:dyDescent="0.2"/>
    <row r="137" s="1542" customFormat="1" ht="12.75" customHeight="1" x14ac:dyDescent="0.2"/>
    <row r="138" s="1542" customFormat="1" ht="12.75" customHeight="1" x14ac:dyDescent="0.2"/>
    <row r="139" s="1542" customFormat="1" ht="12.75" customHeight="1" x14ac:dyDescent="0.2"/>
    <row r="140" s="1542" customFormat="1" ht="12.75" customHeight="1" x14ac:dyDescent="0.2"/>
    <row r="141" s="1542" customFormat="1" ht="12.75" customHeight="1" x14ac:dyDescent="0.2"/>
    <row r="142" s="1542" customFormat="1" ht="12.75" customHeight="1" x14ac:dyDescent="0.2"/>
    <row r="143" s="1542" customFormat="1" ht="12.75" customHeight="1" x14ac:dyDescent="0.2"/>
    <row r="144" s="1542" customFormat="1" ht="12.75" customHeight="1" x14ac:dyDescent="0.2"/>
    <row r="145" s="1542" customFormat="1" ht="12.75" customHeight="1" x14ac:dyDescent="0.2"/>
    <row r="146" s="1542" customFormat="1" ht="12.75" customHeight="1" x14ac:dyDescent="0.2"/>
    <row r="147" s="1542" customFormat="1" ht="12.75" customHeight="1" x14ac:dyDescent="0.2"/>
    <row r="148" s="1542" customFormat="1" ht="12.75" customHeight="1" x14ac:dyDescent="0.2"/>
    <row r="149" s="1542" customFormat="1" ht="12.75" customHeight="1" x14ac:dyDescent="0.2"/>
    <row r="150" s="1542" customFormat="1" ht="12.75" customHeight="1" x14ac:dyDescent="0.2"/>
    <row r="151" s="1542" customFormat="1" ht="12.75" customHeight="1" x14ac:dyDescent="0.2"/>
    <row r="152" s="1542" customFormat="1" ht="12.75" customHeight="1" x14ac:dyDescent="0.2"/>
    <row r="153" s="1542" customFormat="1" ht="12.75" customHeight="1" x14ac:dyDescent="0.2"/>
    <row r="154" s="1542" customFormat="1" ht="12.75" customHeight="1" x14ac:dyDescent="0.2"/>
    <row r="155" s="1542" customFormat="1" ht="12.75" customHeight="1" x14ac:dyDescent="0.2"/>
    <row r="156" s="1542" customFormat="1" ht="12.75" customHeight="1" x14ac:dyDescent="0.2"/>
    <row r="157" s="1542" customFormat="1" ht="12.75" customHeight="1" x14ac:dyDescent="0.2"/>
    <row r="158" s="1542" customFormat="1" ht="12.75" customHeight="1" x14ac:dyDescent="0.2"/>
    <row r="159" s="1542" customFormat="1" ht="12.75" customHeight="1" x14ac:dyDescent="0.2"/>
    <row r="160" s="1542" customFormat="1" ht="12.75" customHeight="1" x14ac:dyDescent="0.2"/>
    <row r="161" s="1542" customFormat="1" ht="12.75" customHeight="1" x14ac:dyDescent="0.2"/>
    <row r="162" s="1542" customFormat="1" ht="12.75" customHeight="1" x14ac:dyDescent="0.2"/>
    <row r="163" s="1542" customFormat="1" ht="12.75" customHeight="1" x14ac:dyDescent="0.2"/>
    <row r="164" s="1542" customFormat="1" ht="12.75" customHeight="1" x14ac:dyDescent="0.2"/>
    <row r="165" s="1542" customFormat="1" ht="12.75" customHeight="1" x14ac:dyDescent="0.2"/>
    <row r="166" s="1542" customFormat="1" ht="12.75" customHeight="1" x14ac:dyDescent="0.2"/>
    <row r="167" s="1542" customFormat="1" ht="12.75" customHeight="1" x14ac:dyDescent="0.2"/>
    <row r="168" s="1542" customFormat="1" ht="12.75" customHeight="1" x14ac:dyDescent="0.2"/>
    <row r="169" s="1542" customFormat="1" ht="12.75" customHeight="1" x14ac:dyDescent="0.2"/>
    <row r="170" s="1542" customFormat="1" ht="12.75" customHeight="1" x14ac:dyDescent="0.2"/>
    <row r="171" s="1542" customFormat="1" ht="12.75" customHeight="1" x14ac:dyDescent="0.2"/>
    <row r="172" s="1542" customFormat="1" ht="12.75" customHeight="1" x14ac:dyDescent="0.2"/>
  </sheetData>
  <sheetProtection algorithmName="SHA-512" hashValue="x4U2FNHal9IU4BRKNqLrktetVRMslUciDdRyvkBoW2mDcxqHzyOcBkft0LdoOoLLnVE9I4JzTvj/SKiaPvP9tA==" saltValue="rE2KnymdAhZSLnltcJ1xNg==" spinCount="100000" sheet="1" objects="1" scenarios="1" formatCells="0" formatColumns="0"/>
  <protectedRanges>
    <protectedRange sqref="B32:H39" name="Bereich7"/>
    <protectedRange sqref="B24:H30" name="Bereich6"/>
    <protectedRange sqref="B24:H30" name="Bereich5"/>
    <protectedRange sqref="B24:H30" name="Bereich4"/>
    <protectedRange sqref="B18:H21" name="Bereich3"/>
    <protectedRange sqref="B12:H16" name="Bereich2"/>
    <protectedRange sqref="B5:H9" name="Bereich1"/>
  </protectedRanges>
  <customSheetViews>
    <customSheetView guid="{0E6EEBCA-983A-4516-9684-AAC30A75EB8F}" showGridLines="0" showRuler="0">
      <selection activeCell="J21" sqref="J21"/>
      <pageMargins left="0.59055118110236227" right="0.59055118110236227" top="0.59055118110236227" bottom="0.59055118110236227" header="0.51181102362204722" footer="0.51181102362204722"/>
      <printOptions horizontalCentered="1"/>
      <pageSetup paperSize="9" orientation="portrait" r:id="rId1"/>
      <headerFooter alignWithMargins="0"/>
    </customSheetView>
    <customSheetView guid="{1FD36552-A9E4-493D-86F8-7837E168DECC}" showGridLines="0" showRuler="0">
      <selection activeCell="J21" sqref="J21"/>
      <pageMargins left="0.59055118110236227" right="0.59055118110236227" top="0.59055118110236227" bottom="0.59055118110236227" header="0.51181102362204722" footer="0.51181102362204722"/>
      <printOptions horizontalCentered="1"/>
      <pageSetup paperSize="9" orientation="portrait" r:id="rId2"/>
      <headerFooter alignWithMargins="0"/>
    </customSheetView>
    <customSheetView guid="{E222FE07-C4BC-4F2D-9F77-35FE8CAC90DC}" showGridLines="0" showRuler="0" topLeftCell="A22">
      <selection activeCell="G5" sqref="G5"/>
      <pageMargins left="0.59055118110236227" right="0.59055118110236227" top="0.59055118110236227" bottom="0.59055118110236227" header="0.51181102362204722" footer="0.51181102362204722"/>
      <printOptions horizontalCentered="1"/>
      <pageSetup paperSize="9" orientation="portrait" r:id="rId3"/>
      <headerFooter alignWithMargins="0">
        <oddFooter>&amp;C&amp;9Investitionskonzept Juli 2011</oddFooter>
      </headerFooter>
    </customSheetView>
  </customSheetViews>
  <dataValidations count="2">
    <dataValidation type="whole" allowBlank="1" showInputMessage="1" showErrorMessage="1" sqref="G4:H9 G23:H39">
      <formula1>0</formula1>
      <formula2>99999999</formula2>
    </dataValidation>
    <dataValidation type="decimal" allowBlank="1" showInputMessage="1" showErrorMessage="1" sqref="G11:H21">
      <formula1>0</formula1>
      <formula2>100</formula2>
    </dataValidation>
  </dataValidations>
  <pageMargins left="0.59055118110236227" right="0.19685039370078741" top="0.39370078740157483" bottom="0.19685039370078741" header="0.19685039370078741" footer="0.19685039370078741"/>
  <pageSetup paperSize="9" orientation="portrait" r:id="rId4"/>
  <headerFooter alignWithMargins="0">
    <oddFooter>&amp;CInvestitionskonzept_Geschäftsplan_2023 (Stand: 16.05.2023)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S101"/>
  <sheetViews>
    <sheetView showGridLines="0" showZeros="0" zoomScale="85" zoomScaleNormal="85" workbookViewId="0">
      <selection activeCell="M3" activeCellId="9" sqref="P28 A1:K4 A5:G14 H10:K14 G15:H62 I48:I62 J15:K62 A15:B62 C48:F62 M3:S10"/>
    </sheetView>
  </sheetViews>
  <sheetFormatPr baseColWidth="10" defaultRowHeight="11.25" x14ac:dyDescent="0.2"/>
  <cols>
    <col min="1" max="2" width="3.5703125" style="1542" customWidth="1"/>
    <col min="3" max="3" width="25.5703125" style="1542" customWidth="1"/>
    <col min="4" max="4" width="6.5703125" style="1542" customWidth="1"/>
    <col min="5" max="5" width="6" style="1542" customWidth="1"/>
    <col min="6" max="12" width="8.7109375" style="1542" customWidth="1"/>
    <col min="13" max="13" width="18.7109375" style="1542" bestFit="1" customWidth="1"/>
    <col min="14" max="15" width="7.5703125" style="1542" customWidth="1"/>
    <col min="16" max="16384" width="11.42578125" style="1542"/>
  </cols>
  <sheetData>
    <row r="1" spans="1:19" x14ac:dyDescent="0.2">
      <c r="A1" s="704" t="str">
        <f>I_1!A1</f>
        <v xml:space="preserve">INVESTITIONSKONZEPT (IK) / GESCHÄFTSPLAN (GPL) SACHSEN-ANHALT   -    </v>
      </c>
      <c r="B1" s="116"/>
      <c r="C1" s="116"/>
      <c r="D1" s="116"/>
      <c r="E1" s="116"/>
      <c r="F1" s="116"/>
      <c r="G1" s="116"/>
      <c r="H1" s="116"/>
      <c r="I1" s="116"/>
      <c r="J1" s="116"/>
      <c r="K1" s="712" t="s">
        <v>466</v>
      </c>
    </row>
    <row r="2" spans="1:19" ht="12" thickBot="1" x14ac:dyDescent="0.25">
      <c r="A2" s="705" t="s">
        <v>375</v>
      </c>
      <c r="B2" s="119"/>
      <c r="C2" s="119"/>
      <c r="D2" s="119"/>
      <c r="E2" s="706"/>
      <c r="F2" s="713"/>
      <c r="G2" s="713"/>
      <c r="H2" s="119"/>
      <c r="I2" s="119"/>
      <c r="J2" s="119"/>
      <c r="K2" s="715"/>
    </row>
    <row r="3" spans="1:19" ht="12.75" customHeight="1" x14ac:dyDescent="0.2">
      <c r="A3" s="442">
        <v>1</v>
      </c>
      <c r="B3" s="104" t="s">
        <v>708</v>
      </c>
      <c r="C3" s="360"/>
      <c r="D3" s="360"/>
      <c r="E3" s="360"/>
      <c r="F3" s="360"/>
      <c r="G3" s="360"/>
      <c r="H3" s="360"/>
      <c r="I3" s="360"/>
      <c r="J3" s="360"/>
      <c r="K3" s="443"/>
      <c r="M3" s="375" t="s">
        <v>192</v>
      </c>
      <c r="N3" s="365"/>
      <c r="O3" s="365"/>
      <c r="P3" s="385">
        <f>F4</f>
        <v>0</v>
      </c>
      <c r="Q3" s="386"/>
      <c r="R3" s="385">
        <f>G4</f>
        <v>0</v>
      </c>
      <c r="S3" s="386"/>
    </row>
    <row r="4" spans="1:19" ht="12.75" customHeight="1" x14ac:dyDescent="0.2">
      <c r="A4" s="359">
        <f t="shared" ref="A4:A60" si="0">A3+1</f>
        <v>2</v>
      </c>
      <c r="B4" s="375"/>
      <c r="C4" s="365"/>
      <c r="D4" s="365"/>
      <c r="E4" s="365"/>
      <c r="F4" s="674">
        <f>I_3!G3</f>
        <v>0</v>
      </c>
      <c r="G4" s="674">
        <f>I_3!I3</f>
        <v>0</v>
      </c>
      <c r="H4" s="365" t="s">
        <v>310</v>
      </c>
      <c r="I4" s="365"/>
      <c r="J4" s="365"/>
      <c r="K4" s="676"/>
      <c r="M4" s="373" t="s">
        <v>323</v>
      </c>
      <c r="N4" s="374"/>
      <c r="O4" s="374"/>
      <c r="P4" s="387">
        <f>I_2!E8</f>
        <v>0</v>
      </c>
      <c r="Q4" s="388">
        <f>SUM(Q5:Q9)</f>
        <v>0</v>
      </c>
      <c r="R4" s="387">
        <f>I_2!G8</f>
        <v>0</v>
      </c>
      <c r="S4" s="388">
        <f>SUM(S5:S9)</f>
        <v>0</v>
      </c>
    </row>
    <row r="5" spans="1:19" ht="12.75" customHeight="1" x14ac:dyDescent="0.2">
      <c r="A5" s="358">
        <f t="shared" si="0"/>
        <v>3</v>
      </c>
      <c r="B5" s="389" t="s">
        <v>414</v>
      </c>
      <c r="C5" s="887"/>
      <c r="D5" s="887"/>
      <c r="E5" s="362"/>
      <c r="F5" s="382">
        <f>I_3!G17+F7</f>
        <v>0</v>
      </c>
      <c r="G5" s="382">
        <f>I_3!I17+G7</f>
        <v>0</v>
      </c>
      <c r="H5" s="890"/>
      <c r="I5" s="890"/>
      <c r="J5" s="890"/>
      <c r="K5" s="891"/>
      <c r="M5" s="389" t="s">
        <v>195</v>
      </c>
      <c r="N5" s="362">
        <v>10</v>
      </c>
      <c r="O5" s="362" t="s">
        <v>196</v>
      </c>
      <c r="P5" s="390">
        <f>IF(P4&gt;20,20,P4)</f>
        <v>0</v>
      </c>
      <c r="Q5" s="391">
        <f>P5*N5</f>
        <v>0</v>
      </c>
      <c r="R5" s="390">
        <f>IF(R4&gt;20,20,R4)</f>
        <v>0</v>
      </c>
      <c r="S5" s="391">
        <f>R5*N5</f>
        <v>0</v>
      </c>
    </row>
    <row r="6" spans="1:19" ht="12.75" customHeight="1" x14ac:dyDescent="0.2">
      <c r="A6" s="358">
        <f t="shared" si="0"/>
        <v>4</v>
      </c>
      <c r="B6" s="392" t="s">
        <v>733</v>
      </c>
      <c r="C6" s="393"/>
      <c r="D6" s="393"/>
      <c r="E6" s="393"/>
      <c r="F6" s="379">
        <f>I_3!G4+I_3!G9+I_3!G10</f>
        <v>0</v>
      </c>
      <c r="G6" s="379">
        <f>I_3!I4+I_3!I9+I_3!I10</f>
        <v>0</v>
      </c>
      <c r="H6" s="892"/>
      <c r="I6" s="892"/>
      <c r="J6" s="892"/>
      <c r="K6" s="893"/>
      <c r="M6" s="392" t="s">
        <v>197</v>
      </c>
      <c r="N6" s="393">
        <v>7</v>
      </c>
      <c r="O6" s="393" t="s">
        <v>196</v>
      </c>
      <c r="P6" s="394">
        <f>IF(P4&gt;30,10,P4-P5)</f>
        <v>0</v>
      </c>
      <c r="Q6" s="391">
        <f>P6*N6</f>
        <v>0</v>
      </c>
      <c r="R6" s="394">
        <f>IF(R4&gt;30,10,R4-R5)</f>
        <v>0</v>
      </c>
      <c r="S6" s="391">
        <f t="shared" ref="S6:S9" si="1">R6*N6</f>
        <v>0</v>
      </c>
    </row>
    <row r="7" spans="1:19" ht="12.75" customHeight="1" x14ac:dyDescent="0.2">
      <c r="A7" s="358">
        <f t="shared" si="0"/>
        <v>5</v>
      </c>
      <c r="B7" s="395" t="s">
        <v>415</v>
      </c>
      <c r="C7" s="396"/>
      <c r="D7" s="396"/>
      <c r="E7" s="396"/>
      <c r="F7" s="888">
        <f>I_3!G22</f>
        <v>0</v>
      </c>
      <c r="G7" s="888">
        <f>I_3!I22</f>
        <v>0</v>
      </c>
      <c r="H7" s="894"/>
      <c r="I7" s="894"/>
      <c r="J7" s="894"/>
      <c r="K7" s="895"/>
      <c r="M7" s="392" t="s">
        <v>198</v>
      </c>
      <c r="N7" s="393">
        <v>6</v>
      </c>
      <c r="O7" s="393" t="s">
        <v>196</v>
      </c>
      <c r="P7" s="394">
        <f>IF(P4&gt;50,20,P4-P5-P6)</f>
        <v>0</v>
      </c>
      <c r="Q7" s="391">
        <f>P7*N7</f>
        <v>0</v>
      </c>
      <c r="R7" s="394">
        <f>IF(R4&gt;50,20,R4-R5-R6)</f>
        <v>0</v>
      </c>
      <c r="S7" s="391">
        <f t="shared" si="1"/>
        <v>0</v>
      </c>
    </row>
    <row r="8" spans="1:19" ht="12.75" customHeight="1" x14ac:dyDescent="0.2">
      <c r="A8" s="358">
        <f t="shared" si="0"/>
        <v>6</v>
      </c>
      <c r="B8" s="415" t="s">
        <v>379</v>
      </c>
      <c r="C8" s="416"/>
      <c r="D8" s="416"/>
      <c r="E8" s="416"/>
      <c r="F8" s="889">
        <f>F6+F7</f>
        <v>0</v>
      </c>
      <c r="G8" s="889">
        <f>G6+G7</f>
        <v>0</v>
      </c>
      <c r="H8" s="896"/>
      <c r="I8" s="896"/>
      <c r="J8" s="896"/>
      <c r="K8" s="897"/>
      <c r="M8" s="392" t="s">
        <v>199</v>
      </c>
      <c r="N8" s="393">
        <v>3</v>
      </c>
      <c r="O8" s="393" t="s">
        <v>196</v>
      </c>
      <c r="P8" s="394">
        <f>IF(P4&gt;100,50,P4-P5-P6-P7)</f>
        <v>0</v>
      </c>
      <c r="Q8" s="391">
        <f>P8*N8</f>
        <v>0</v>
      </c>
      <c r="R8" s="394">
        <f>IF(R4&gt;100,50,R4-R5-R6-R7)</f>
        <v>0</v>
      </c>
      <c r="S8" s="391">
        <f t="shared" si="1"/>
        <v>0</v>
      </c>
    </row>
    <row r="9" spans="1:19" ht="12.75" customHeight="1" thickBot="1" x14ac:dyDescent="0.25">
      <c r="A9" s="414">
        <f t="shared" si="0"/>
        <v>7</v>
      </c>
      <c r="B9" s="471" t="s">
        <v>380</v>
      </c>
      <c r="C9" s="472"/>
      <c r="D9" s="472"/>
      <c r="E9" s="472"/>
      <c r="F9" s="675">
        <f>IF(F5&gt;0,F8/F5,0)</f>
        <v>0</v>
      </c>
      <c r="G9" s="675">
        <f>IF(G5&gt;0,G8/G5,0)</f>
        <v>0</v>
      </c>
      <c r="H9" s="898"/>
      <c r="I9" s="898"/>
      <c r="J9" s="898"/>
      <c r="K9" s="899"/>
      <c r="M9" s="395" t="s">
        <v>194</v>
      </c>
      <c r="N9" s="396">
        <v>1.5</v>
      </c>
      <c r="O9" s="396" t="s">
        <v>196</v>
      </c>
      <c r="P9" s="397">
        <f>IF(P4&gt;100,P4-SUM(P5:P8),0)</f>
        <v>0</v>
      </c>
      <c r="Q9" s="398">
        <f>P9*N9</f>
        <v>0</v>
      </c>
      <c r="R9" s="399">
        <f>IF(R4&gt;100,R4-SUM(R5:R8),0)</f>
        <v>0</v>
      </c>
      <c r="S9" s="391">
        <f t="shared" si="1"/>
        <v>0</v>
      </c>
    </row>
    <row r="10" spans="1:19" ht="12.75" customHeight="1" x14ac:dyDescent="0.2">
      <c r="A10" s="357">
        <f>A9+1</f>
        <v>8</v>
      </c>
      <c r="B10" s="461" t="s">
        <v>719</v>
      </c>
      <c r="C10" s="462"/>
      <c r="D10" s="462"/>
      <c r="E10" s="462"/>
      <c r="F10" s="462"/>
      <c r="G10" s="462"/>
      <c r="H10" s="462"/>
      <c r="I10" s="462"/>
      <c r="J10" s="462"/>
      <c r="K10" s="463"/>
      <c r="M10" s="375" t="s">
        <v>344</v>
      </c>
      <c r="N10" s="365"/>
      <c r="O10" s="365"/>
      <c r="P10" s="400">
        <f>P4-SUM(P5:P9)</f>
        <v>0</v>
      </c>
      <c r="Q10" s="401"/>
      <c r="R10" s="402">
        <f>R4-SUM(R5:R9)</f>
        <v>0</v>
      </c>
      <c r="S10" s="401"/>
    </row>
    <row r="11" spans="1:19" ht="12.75" customHeight="1" x14ac:dyDescent="0.2">
      <c r="A11" s="444">
        <f>A10+1</f>
        <v>9</v>
      </c>
      <c r="B11" s="177" t="s">
        <v>725</v>
      </c>
      <c r="C11" s="361"/>
      <c r="D11" s="361"/>
      <c r="E11" s="361"/>
      <c r="F11" s="361"/>
      <c r="G11" s="361"/>
      <c r="H11" s="361"/>
      <c r="I11" s="361"/>
      <c r="J11" s="361"/>
      <c r="K11" s="445"/>
    </row>
    <row r="12" spans="1:19" ht="12.75" customHeight="1" x14ac:dyDescent="0.2">
      <c r="A12" s="434">
        <f t="shared" si="0"/>
        <v>10</v>
      </c>
      <c r="B12" s="245" t="s">
        <v>407</v>
      </c>
      <c r="C12" s="383"/>
      <c r="D12" s="383"/>
      <c r="E12" s="289"/>
      <c r="F12" s="289"/>
      <c r="G12" s="289"/>
      <c r="H12" s="289"/>
      <c r="I12" s="289"/>
      <c r="J12" s="289"/>
      <c r="K12" s="446"/>
    </row>
    <row r="13" spans="1:19" ht="12.75" customHeight="1" x14ac:dyDescent="0.2">
      <c r="A13" s="447">
        <f t="shared" si="0"/>
        <v>11</v>
      </c>
      <c r="B13" s="238" t="s">
        <v>386</v>
      </c>
      <c r="C13" s="440"/>
      <c r="D13" s="403" t="s">
        <v>190</v>
      </c>
      <c r="E13" s="404" t="s">
        <v>387</v>
      </c>
      <c r="F13" s="405">
        <f>F4</f>
        <v>0</v>
      </c>
      <c r="G13" s="406"/>
      <c r="H13" s="407"/>
      <c r="I13" s="408">
        <f>G4</f>
        <v>0</v>
      </c>
      <c r="J13" s="406"/>
      <c r="K13" s="448"/>
    </row>
    <row r="14" spans="1:19" ht="12.75" customHeight="1" x14ac:dyDescent="0.2">
      <c r="A14" s="449">
        <f t="shared" si="0"/>
        <v>12</v>
      </c>
      <c r="B14" s="94"/>
      <c r="C14" s="441"/>
      <c r="D14" s="410" t="s">
        <v>388</v>
      </c>
      <c r="E14" s="411" t="s">
        <v>388</v>
      </c>
      <c r="F14" s="410" t="s">
        <v>389</v>
      </c>
      <c r="G14" s="412" t="s">
        <v>390</v>
      </c>
      <c r="H14" s="411" t="s">
        <v>391</v>
      </c>
      <c r="I14" s="413" t="s">
        <v>389</v>
      </c>
      <c r="J14" s="412" t="s">
        <v>390</v>
      </c>
      <c r="K14" s="450" t="s">
        <v>391</v>
      </c>
    </row>
    <row r="15" spans="1:19" ht="12.75" customHeight="1" x14ac:dyDescent="0.2">
      <c r="A15" s="359">
        <f t="shared" si="0"/>
        <v>13</v>
      </c>
      <c r="B15" s="1849" t="s">
        <v>381</v>
      </c>
      <c r="C15" s="900" t="s">
        <v>519</v>
      </c>
      <c r="D15" s="901">
        <v>0.3</v>
      </c>
      <c r="E15" s="902">
        <v>0.3</v>
      </c>
      <c r="F15" s="903"/>
      <c r="G15" s="377">
        <f>D15*F15</f>
        <v>0</v>
      </c>
      <c r="H15" s="378">
        <f>F15*E15</f>
        <v>0</v>
      </c>
      <c r="I15" s="903"/>
      <c r="J15" s="377">
        <f>I15*D15</f>
        <v>0</v>
      </c>
      <c r="K15" s="451">
        <f>I15*E15</f>
        <v>0</v>
      </c>
      <c r="M15" s="1793"/>
      <c r="N15" s="1793"/>
      <c r="O15" s="1793"/>
      <c r="P15" s="1793"/>
      <c r="Q15" s="1793"/>
    </row>
    <row r="16" spans="1:19" ht="12.75" customHeight="1" x14ac:dyDescent="0.2">
      <c r="A16" s="359">
        <f>A15+1</f>
        <v>14</v>
      </c>
      <c r="B16" s="1849"/>
      <c r="C16" s="904" t="s">
        <v>520</v>
      </c>
      <c r="D16" s="905">
        <v>0.3</v>
      </c>
      <c r="E16" s="906">
        <v>0.4</v>
      </c>
      <c r="F16" s="907"/>
      <c r="G16" s="379">
        <f t="shared" ref="G16:G47" si="2">D16*F16</f>
        <v>0</v>
      </c>
      <c r="H16" s="380">
        <f t="shared" ref="H16:H47" si="3">F16*E16</f>
        <v>0</v>
      </c>
      <c r="I16" s="907"/>
      <c r="J16" s="379">
        <f t="shared" ref="J16:J47" si="4">I16*D16</f>
        <v>0</v>
      </c>
      <c r="K16" s="452">
        <f t="shared" ref="K16:K47" si="5">I16*E16</f>
        <v>0</v>
      </c>
      <c r="M16" s="1793"/>
      <c r="N16" s="1793"/>
      <c r="O16" s="1793"/>
      <c r="P16" s="1793"/>
      <c r="Q16" s="1793"/>
    </row>
    <row r="17" spans="1:17" ht="12.75" customHeight="1" x14ac:dyDescent="0.2">
      <c r="A17" s="358">
        <f>A16+1</f>
        <v>15</v>
      </c>
      <c r="B17" s="1850"/>
      <c r="C17" s="904" t="s">
        <v>393</v>
      </c>
      <c r="D17" s="905">
        <v>0.3</v>
      </c>
      <c r="E17" s="906">
        <v>0.6</v>
      </c>
      <c r="F17" s="907"/>
      <c r="G17" s="379">
        <f t="shared" si="2"/>
        <v>0</v>
      </c>
      <c r="H17" s="380">
        <f t="shared" si="3"/>
        <v>0</v>
      </c>
      <c r="I17" s="907"/>
      <c r="J17" s="379">
        <f t="shared" si="4"/>
        <v>0</v>
      </c>
      <c r="K17" s="452">
        <f t="shared" si="5"/>
        <v>0</v>
      </c>
      <c r="M17" s="1793"/>
      <c r="N17" s="1793"/>
      <c r="O17" s="1793"/>
      <c r="P17" s="1793"/>
      <c r="Q17" s="1793"/>
    </row>
    <row r="18" spans="1:17" ht="12.75" customHeight="1" x14ac:dyDescent="0.2">
      <c r="A18" s="358">
        <f t="shared" si="0"/>
        <v>16</v>
      </c>
      <c r="B18" s="1850"/>
      <c r="C18" s="904" t="s">
        <v>394</v>
      </c>
      <c r="D18" s="905">
        <v>0.7</v>
      </c>
      <c r="E18" s="906">
        <v>0.6</v>
      </c>
      <c r="F18" s="907"/>
      <c r="G18" s="379">
        <f t="shared" si="2"/>
        <v>0</v>
      </c>
      <c r="H18" s="380">
        <f t="shared" si="3"/>
        <v>0</v>
      </c>
      <c r="I18" s="907"/>
      <c r="J18" s="379">
        <f t="shared" si="4"/>
        <v>0</v>
      </c>
      <c r="K18" s="452">
        <f t="shared" si="5"/>
        <v>0</v>
      </c>
      <c r="L18" s="1793"/>
      <c r="M18" s="1793"/>
      <c r="N18" s="1793"/>
      <c r="O18" s="1793"/>
      <c r="P18" s="1793"/>
      <c r="Q18" s="1793"/>
    </row>
    <row r="19" spans="1:17" ht="12.75" customHeight="1" x14ac:dyDescent="0.2">
      <c r="A19" s="358">
        <f t="shared" si="0"/>
        <v>17</v>
      </c>
      <c r="B19" s="1850"/>
      <c r="C19" s="904" t="s">
        <v>395</v>
      </c>
      <c r="D19" s="905">
        <v>1</v>
      </c>
      <c r="E19" s="906">
        <v>1</v>
      </c>
      <c r="F19" s="907"/>
      <c r="G19" s="379">
        <f t="shared" si="2"/>
        <v>0</v>
      </c>
      <c r="H19" s="380">
        <f t="shared" si="3"/>
        <v>0</v>
      </c>
      <c r="I19" s="907"/>
      <c r="J19" s="379">
        <f t="shared" si="4"/>
        <v>0</v>
      </c>
      <c r="K19" s="452">
        <f t="shared" si="5"/>
        <v>0</v>
      </c>
      <c r="L19" s="1793"/>
      <c r="M19" s="1793"/>
      <c r="N19" s="1793"/>
      <c r="O19" s="1793"/>
      <c r="P19" s="1793"/>
      <c r="Q19" s="1793"/>
    </row>
    <row r="20" spans="1:17" ht="12.75" customHeight="1" x14ac:dyDescent="0.2">
      <c r="A20" s="358">
        <f t="shared" si="0"/>
        <v>18</v>
      </c>
      <c r="B20" s="1850"/>
      <c r="C20" s="904" t="s">
        <v>396</v>
      </c>
      <c r="D20" s="905">
        <v>1.2</v>
      </c>
      <c r="E20" s="906">
        <v>1</v>
      </c>
      <c r="F20" s="907"/>
      <c r="G20" s="379">
        <f t="shared" si="2"/>
        <v>0</v>
      </c>
      <c r="H20" s="380">
        <f t="shared" si="3"/>
        <v>0</v>
      </c>
      <c r="I20" s="907"/>
      <c r="J20" s="379">
        <f t="shared" si="4"/>
        <v>0</v>
      </c>
      <c r="K20" s="452">
        <f t="shared" si="5"/>
        <v>0</v>
      </c>
      <c r="L20" s="1793"/>
      <c r="M20" s="1793"/>
      <c r="N20" s="1793"/>
      <c r="O20" s="1793"/>
      <c r="P20" s="1793"/>
      <c r="Q20" s="1793"/>
    </row>
    <row r="21" spans="1:17" ht="12.75" customHeight="1" x14ac:dyDescent="0.2">
      <c r="A21" s="414">
        <f t="shared" si="0"/>
        <v>19</v>
      </c>
      <c r="B21" s="1851"/>
      <c r="C21" s="908"/>
      <c r="D21" s="909"/>
      <c r="E21" s="910"/>
      <c r="F21" s="911"/>
      <c r="G21" s="376">
        <f t="shared" si="2"/>
        <v>0</v>
      </c>
      <c r="H21" s="381">
        <f t="shared" si="3"/>
        <v>0</v>
      </c>
      <c r="I21" s="936"/>
      <c r="J21" s="376">
        <f t="shared" si="4"/>
        <v>0</v>
      </c>
      <c r="K21" s="453">
        <f t="shared" si="5"/>
        <v>0</v>
      </c>
      <c r="L21" s="1793"/>
      <c r="N21" s="1793"/>
      <c r="O21" s="1793"/>
      <c r="P21" s="1793"/>
      <c r="Q21" s="1793"/>
    </row>
    <row r="22" spans="1:17" ht="12.75" customHeight="1" x14ac:dyDescent="0.2">
      <c r="A22" s="447">
        <f t="shared" si="0"/>
        <v>20</v>
      </c>
      <c r="B22" s="1852" t="s">
        <v>382</v>
      </c>
      <c r="C22" s="912" t="s">
        <v>392</v>
      </c>
      <c r="D22" s="913">
        <v>0.33</v>
      </c>
      <c r="E22" s="914">
        <v>0.3</v>
      </c>
      <c r="F22" s="903"/>
      <c r="G22" s="377">
        <f t="shared" si="2"/>
        <v>0</v>
      </c>
      <c r="H22" s="378">
        <f t="shared" si="3"/>
        <v>0</v>
      </c>
      <c r="I22" s="937"/>
      <c r="J22" s="377">
        <f t="shared" si="4"/>
        <v>0</v>
      </c>
      <c r="K22" s="451">
        <f t="shared" si="5"/>
        <v>0</v>
      </c>
      <c r="L22" s="1793"/>
      <c r="N22" s="1793"/>
      <c r="O22" s="1793"/>
      <c r="P22" s="1793"/>
      <c r="Q22" s="1793"/>
    </row>
    <row r="23" spans="1:17" ht="12.75" customHeight="1" x14ac:dyDescent="0.2">
      <c r="A23" s="358">
        <f t="shared" si="0"/>
        <v>21</v>
      </c>
      <c r="B23" s="1850"/>
      <c r="C23" s="904" t="s">
        <v>521</v>
      </c>
      <c r="D23" s="915">
        <v>0.16</v>
      </c>
      <c r="E23" s="916">
        <v>0.16</v>
      </c>
      <c r="F23" s="907"/>
      <c r="G23" s="379">
        <f t="shared" si="2"/>
        <v>0</v>
      </c>
      <c r="H23" s="380">
        <f t="shared" si="3"/>
        <v>0</v>
      </c>
      <c r="I23" s="938"/>
      <c r="J23" s="379">
        <f t="shared" si="4"/>
        <v>0</v>
      </c>
      <c r="K23" s="452">
        <f t="shared" si="5"/>
        <v>0</v>
      </c>
      <c r="L23" s="1793"/>
      <c r="N23" s="1793"/>
      <c r="O23" s="1793"/>
      <c r="P23" s="1793"/>
      <c r="Q23" s="1793"/>
    </row>
    <row r="24" spans="1:17" ht="12.75" customHeight="1" x14ac:dyDescent="0.2">
      <c r="A24" s="358">
        <f t="shared" si="0"/>
        <v>22</v>
      </c>
      <c r="B24" s="1850"/>
      <c r="C24" s="904" t="s">
        <v>522</v>
      </c>
      <c r="D24" s="915">
        <v>0.1</v>
      </c>
      <c r="E24" s="916">
        <v>0.16</v>
      </c>
      <c r="F24" s="907"/>
      <c r="G24" s="379">
        <f t="shared" si="2"/>
        <v>0</v>
      </c>
      <c r="H24" s="380">
        <f t="shared" si="3"/>
        <v>0</v>
      </c>
      <c r="I24" s="938"/>
      <c r="J24" s="379">
        <f t="shared" si="4"/>
        <v>0</v>
      </c>
      <c r="K24" s="452">
        <f t="shared" si="5"/>
        <v>0</v>
      </c>
      <c r="L24" s="1793"/>
      <c r="N24" s="1793"/>
      <c r="O24" s="1793"/>
      <c r="P24" s="1793"/>
      <c r="Q24" s="1793"/>
    </row>
    <row r="25" spans="1:17" ht="12.75" customHeight="1" x14ac:dyDescent="0.2">
      <c r="A25" s="358">
        <f t="shared" si="0"/>
        <v>23</v>
      </c>
      <c r="B25" s="1850"/>
      <c r="C25" s="904" t="s">
        <v>523</v>
      </c>
      <c r="D25" s="915">
        <v>0.06</v>
      </c>
      <c r="E25" s="916">
        <v>0.06</v>
      </c>
      <c r="F25" s="907"/>
      <c r="G25" s="379">
        <f t="shared" si="2"/>
        <v>0</v>
      </c>
      <c r="H25" s="380">
        <f t="shared" si="3"/>
        <v>0</v>
      </c>
      <c r="I25" s="938"/>
      <c r="J25" s="379">
        <f t="shared" si="4"/>
        <v>0</v>
      </c>
      <c r="K25" s="452">
        <f t="shared" si="5"/>
        <v>0</v>
      </c>
      <c r="L25" s="1793"/>
      <c r="N25" s="1793"/>
      <c r="O25" s="1793"/>
      <c r="P25" s="1793"/>
      <c r="Q25" s="1793"/>
    </row>
    <row r="26" spans="1:17" ht="12.75" customHeight="1" x14ac:dyDescent="0.2">
      <c r="A26" s="358">
        <f t="shared" si="0"/>
        <v>24</v>
      </c>
      <c r="B26" s="1850"/>
      <c r="C26" s="904" t="s">
        <v>524</v>
      </c>
      <c r="D26" s="915">
        <v>0.04</v>
      </c>
      <c r="E26" s="916">
        <v>0.06</v>
      </c>
      <c r="F26" s="907"/>
      <c r="G26" s="379">
        <f t="shared" si="2"/>
        <v>0</v>
      </c>
      <c r="H26" s="380">
        <f t="shared" si="3"/>
        <v>0</v>
      </c>
      <c r="I26" s="938"/>
      <c r="J26" s="379">
        <f t="shared" si="4"/>
        <v>0</v>
      </c>
      <c r="K26" s="452">
        <f t="shared" si="5"/>
        <v>0</v>
      </c>
      <c r="L26" s="1793"/>
      <c r="N26" s="1793"/>
      <c r="O26" s="1793"/>
      <c r="P26" s="1793"/>
      <c r="Q26" s="1793"/>
    </row>
    <row r="27" spans="1:17" ht="12.75" customHeight="1" x14ac:dyDescent="0.2">
      <c r="A27" s="358">
        <f t="shared" si="0"/>
        <v>25</v>
      </c>
      <c r="B27" s="1850"/>
      <c r="C27" s="904" t="s">
        <v>401</v>
      </c>
      <c r="D27" s="915">
        <v>0.02</v>
      </c>
      <c r="E27" s="916">
        <v>0.02</v>
      </c>
      <c r="F27" s="907"/>
      <c r="G27" s="379">
        <f t="shared" si="2"/>
        <v>0</v>
      </c>
      <c r="H27" s="380">
        <f t="shared" si="3"/>
        <v>0</v>
      </c>
      <c r="I27" s="938"/>
      <c r="J27" s="379">
        <f t="shared" si="4"/>
        <v>0</v>
      </c>
      <c r="K27" s="452">
        <f t="shared" si="5"/>
        <v>0</v>
      </c>
      <c r="L27" s="1793"/>
      <c r="N27" s="1793"/>
      <c r="O27" s="1793"/>
      <c r="P27" s="1793"/>
      <c r="Q27" s="1793"/>
    </row>
    <row r="28" spans="1:17" ht="12.75" customHeight="1" x14ac:dyDescent="0.2">
      <c r="A28" s="358">
        <f t="shared" si="0"/>
        <v>26</v>
      </c>
      <c r="B28" s="1850"/>
      <c r="C28" s="917" t="s">
        <v>525</v>
      </c>
      <c r="D28" s="918">
        <v>0.13</v>
      </c>
      <c r="E28" s="919">
        <v>0.13</v>
      </c>
      <c r="F28" s="907"/>
      <c r="G28" s="379">
        <f t="shared" si="2"/>
        <v>0</v>
      </c>
      <c r="H28" s="380">
        <f t="shared" si="3"/>
        <v>0</v>
      </c>
      <c r="I28" s="938"/>
      <c r="J28" s="379">
        <f t="shared" si="4"/>
        <v>0</v>
      </c>
      <c r="K28" s="452">
        <f t="shared" si="5"/>
        <v>0</v>
      </c>
      <c r="L28" s="1793"/>
      <c r="N28" s="1793"/>
      <c r="O28" s="1793"/>
      <c r="P28" s="356"/>
      <c r="Q28" s="1793"/>
    </row>
    <row r="29" spans="1:17" ht="12.75" customHeight="1" x14ac:dyDescent="0.2">
      <c r="A29" s="449">
        <f t="shared" si="0"/>
        <v>27</v>
      </c>
      <c r="B29" s="1851"/>
      <c r="C29" s="908"/>
      <c r="D29" s="909"/>
      <c r="E29" s="910"/>
      <c r="F29" s="911"/>
      <c r="G29" s="376">
        <f t="shared" si="2"/>
        <v>0</v>
      </c>
      <c r="H29" s="381">
        <f t="shared" si="3"/>
        <v>0</v>
      </c>
      <c r="I29" s="936"/>
      <c r="J29" s="376">
        <f t="shared" si="4"/>
        <v>0</v>
      </c>
      <c r="K29" s="453">
        <f t="shared" si="5"/>
        <v>0</v>
      </c>
      <c r="L29" s="1793"/>
      <c r="N29" s="1793"/>
      <c r="O29" s="1793"/>
      <c r="P29" s="1793"/>
      <c r="Q29" s="1793"/>
    </row>
    <row r="30" spans="1:17" ht="12.75" customHeight="1" x14ac:dyDescent="0.2">
      <c r="A30" s="359">
        <f t="shared" si="0"/>
        <v>28</v>
      </c>
      <c r="B30" s="1852" t="s">
        <v>383</v>
      </c>
      <c r="C30" s="912" t="s">
        <v>397</v>
      </c>
      <c r="D30" s="920">
        <v>0.02</v>
      </c>
      <c r="E30" s="921">
        <v>3.0000000000000001E-3</v>
      </c>
      <c r="F30" s="903"/>
      <c r="G30" s="377">
        <f t="shared" si="2"/>
        <v>0</v>
      </c>
      <c r="H30" s="378">
        <f t="shared" si="3"/>
        <v>0</v>
      </c>
      <c r="I30" s="937"/>
      <c r="J30" s="377">
        <f t="shared" si="4"/>
        <v>0</v>
      </c>
      <c r="K30" s="451">
        <f t="shared" si="5"/>
        <v>0</v>
      </c>
      <c r="L30" s="1793"/>
      <c r="N30" s="1793"/>
      <c r="O30" s="1793"/>
      <c r="P30" s="1793"/>
      <c r="Q30" s="1793"/>
    </row>
    <row r="31" spans="1:17" ht="12.75" customHeight="1" x14ac:dyDescent="0.2">
      <c r="A31" s="358">
        <f t="shared" si="0"/>
        <v>29</v>
      </c>
      <c r="B31" s="1850"/>
      <c r="C31" s="904" t="s">
        <v>398</v>
      </c>
      <c r="D31" s="922">
        <v>1.83E-2</v>
      </c>
      <c r="E31" s="923">
        <v>3.0000000000000001E-3</v>
      </c>
      <c r="F31" s="907"/>
      <c r="G31" s="379">
        <f t="shared" si="2"/>
        <v>0</v>
      </c>
      <c r="H31" s="380">
        <f t="shared" si="3"/>
        <v>0</v>
      </c>
      <c r="I31" s="938"/>
      <c r="J31" s="379">
        <f t="shared" si="4"/>
        <v>0</v>
      </c>
      <c r="K31" s="452">
        <f t="shared" si="5"/>
        <v>0</v>
      </c>
      <c r="L31" s="1793"/>
      <c r="N31" s="1793"/>
      <c r="O31" s="1793"/>
      <c r="P31" s="1793"/>
      <c r="Q31" s="1793"/>
    </row>
    <row r="32" spans="1:17" ht="12.75" customHeight="1" x14ac:dyDescent="0.2">
      <c r="A32" s="358">
        <f t="shared" si="0"/>
        <v>30</v>
      </c>
      <c r="B32" s="1850"/>
      <c r="C32" s="904" t="s">
        <v>399</v>
      </c>
      <c r="D32" s="922">
        <v>1.6999999999999999E-3</v>
      </c>
      <c r="E32" s="923">
        <v>3.0000000000000001E-3</v>
      </c>
      <c r="F32" s="907"/>
      <c r="G32" s="379">
        <f t="shared" si="2"/>
        <v>0</v>
      </c>
      <c r="H32" s="380">
        <f t="shared" si="3"/>
        <v>0</v>
      </c>
      <c r="I32" s="938"/>
      <c r="J32" s="379">
        <f t="shared" si="4"/>
        <v>0</v>
      </c>
      <c r="K32" s="452">
        <f t="shared" si="5"/>
        <v>0</v>
      </c>
      <c r="L32" s="1793"/>
      <c r="N32" s="1793"/>
      <c r="O32" s="1793"/>
      <c r="P32" s="1793"/>
      <c r="Q32" s="1793"/>
    </row>
    <row r="33" spans="1:17" ht="12.75" customHeight="1" x14ac:dyDescent="0.2">
      <c r="A33" s="358">
        <f t="shared" si="0"/>
        <v>31</v>
      </c>
      <c r="B33" s="1850"/>
      <c r="C33" s="904" t="s">
        <v>400</v>
      </c>
      <c r="D33" s="922">
        <v>1.2999999999999999E-3</v>
      </c>
      <c r="E33" s="923">
        <v>3.0000000000000001E-3</v>
      </c>
      <c r="F33" s="907"/>
      <c r="G33" s="379">
        <f t="shared" si="2"/>
        <v>0</v>
      </c>
      <c r="H33" s="380">
        <f t="shared" si="3"/>
        <v>0</v>
      </c>
      <c r="I33" s="938"/>
      <c r="J33" s="379">
        <f t="shared" si="4"/>
        <v>0</v>
      </c>
      <c r="K33" s="452">
        <f t="shared" si="5"/>
        <v>0</v>
      </c>
      <c r="L33" s="1793"/>
      <c r="N33" s="1793"/>
      <c r="O33" s="1793"/>
      <c r="P33" s="1793"/>
      <c r="Q33" s="1793"/>
    </row>
    <row r="34" spans="1:17" ht="12.75" customHeight="1" x14ac:dyDescent="0.2">
      <c r="A34" s="358">
        <f t="shared" si="0"/>
        <v>32</v>
      </c>
      <c r="B34" s="1850"/>
      <c r="C34" s="904" t="s">
        <v>384</v>
      </c>
      <c r="D34" s="922">
        <v>1.6999999999999999E-3</v>
      </c>
      <c r="E34" s="923">
        <v>3.0000000000000001E-3</v>
      </c>
      <c r="F34" s="907"/>
      <c r="G34" s="379">
        <f t="shared" si="2"/>
        <v>0</v>
      </c>
      <c r="H34" s="380">
        <f t="shared" si="3"/>
        <v>0</v>
      </c>
      <c r="I34" s="938"/>
      <c r="J34" s="379">
        <f t="shared" si="4"/>
        <v>0</v>
      </c>
      <c r="K34" s="452">
        <f t="shared" si="5"/>
        <v>0</v>
      </c>
      <c r="L34" s="1793"/>
      <c r="N34" s="1793"/>
      <c r="O34" s="1793"/>
      <c r="P34" s="1793"/>
      <c r="Q34" s="1793"/>
    </row>
    <row r="35" spans="1:17" ht="12.75" customHeight="1" x14ac:dyDescent="0.2">
      <c r="A35" s="358">
        <f t="shared" si="0"/>
        <v>33</v>
      </c>
      <c r="B35" s="1850"/>
      <c r="C35" s="904"/>
      <c r="D35" s="922"/>
      <c r="E35" s="923"/>
      <c r="F35" s="907"/>
      <c r="G35" s="379">
        <f t="shared" si="2"/>
        <v>0</v>
      </c>
      <c r="H35" s="380">
        <f t="shared" si="3"/>
        <v>0</v>
      </c>
      <c r="I35" s="938"/>
      <c r="J35" s="379">
        <f t="shared" si="4"/>
        <v>0</v>
      </c>
      <c r="K35" s="452">
        <f t="shared" si="5"/>
        <v>0</v>
      </c>
      <c r="L35" s="1793"/>
      <c r="M35" s="1793"/>
      <c r="N35" s="1793"/>
      <c r="O35" s="1793"/>
      <c r="P35" s="1793"/>
      <c r="Q35" s="1793"/>
    </row>
    <row r="36" spans="1:17" ht="12.75" customHeight="1" x14ac:dyDescent="0.2">
      <c r="A36" s="414">
        <f t="shared" si="0"/>
        <v>34</v>
      </c>
      <c r="B36" s="1851"/>
      <c r="C36" s="908"/>
      <c r="D36" s="909"/>
      <c r="E36" s="910"/>
      <c r="F36" s="911"/>
      <c r="G36" s="376">
        <f t="shared" si="2"/>
        <v>0</v>
      </c>
      <c r="H36" s="381">
        <f t="shared" si="3"/>
        <v>0</v>
      </c>
      <c r="I36" s="936"/>
      <c r="J36" s="376">
        <f t="shared" si="4"/>
        <v>0</v>
      </c>
      <c r="K36" s="453">
        <f t="shared" si="5"/>
        <v>0</v>
      </c>
      <c r="L36" s="1793"/>
      <c r="M36" s="1793"/>
      <c r="N36" s="1793"/>
      <c r="O36" s="1793"/>
      <c r="P36" s="1793"/>
      <c r="Q36" s="1793"/>
    </row>
    <row r="37" spans="1:17" ht="12.75" customHeight="1" x14ac:dyDescent="0.2">
      <c r="A37" s="447">
        <f t="shared" si="0"/>
        <v>35</v>
      </c>
      <c r="B37" s="1852" t="s">
        <v>385</v>
      </c>
      <c r="C37" s="924" t="s">
        <v>402</v>
      </c>
      <c r="D37" s="913">
        <v>0.05</v>
      </c>
      <c r="E37" s="914"/>
      <c r="F37" s="903"/>
      <c r="G37" s="377">
        <f t="shared" si="2"/>
        <v>0</v>
      </c>
      <c r="H37" s="378">
        <f t="shared" si="3"/>
        <v>0</v>
      </c>
      <c r="I37" s="937"/>
      <c r="J37" s="377">
        <f t="shared" si="4"/>
        <v>0</v>
      </c>
      <c r="K37" s="451">
        <f t="shared" si="5"/>
        <v>0</v>
      </c>
      <c r="L37" s="1793"/>
      <c r="M37" s="1793"/>
      <c r="N37" s="1793"/>
      <c r="O37" s="1793"/>
      <c r="P37" s="1793"/>
      <c r="Q37" s="1793"/>
    </row>
    <row r="38" spans="1:17" ht="12.75" customHeight="1" x14ac:dyDescent="0.2">
      <c r="A38" s="358">
        <f t="shared" si="0"/>
        <v>36</v>
      </c>
      <c r="B38" s="1850"/>
      <c r="C38" s="925" t="s">
        <v>409</v>
      </c>
      <c r="D38" s="915">
        <v>0.1</v>
      </c>
      <c r="E38" s="916">
        <v>0.15</v>
      </c>
      <c r="F38" s="907"/>
      <c r="G38" s="379">
        <f t="shared" si="2"/>
        <v>0</v>
      </c>
      <c r="H38" s="380">
        <f t="shared" si="3"/>
        <v>0</v>
      </c>
      <c r="I38" s="938"/>
      <c r="J38" s="379">
        <f t="shared" si="4"/>
        <v>0</v>
      </c>
      <c r="K38" s="452">
        <f t="shared" si="5"/>
        <v>0</v>
      </c>
      <c r="L38" s="1793"/>
      <c r="M38" s="1793"/>
      <c r="N38" s="1793"/>
      <c r="O38" s="1793"/>
      <c r="P38" s="1793"/>
      <c r="Q38" s="1793"/>
    </row>
    <row r="39" spans="1:17" ht="12.75" customHeight="1" x14ac:dyDescent="0.2">
      <c r="A39" s="358">
        <f t="shared" si="0"/>
        <v>37</v>
      </c>
      <c r="B39" s="1850"/>
      <c r="C39" s="925" t="s">
        <v>410</v>
      </c>
      <c r="D39" s="915">
        <v>0.1</v>
      </c>
      <c r="E39" s="916">
        <v>0.1</v>
      </c>
      <c r="F39" s="907"/>
      <c r="G39" s="379">
        <f t="shared" si="2"/>
        <v>0</v>
      </c>
      <c r="H39" s="380">
        <f t="shared" si="3"/>
        <v>0</v>
      </c>
      <c r="I39" s="938"/>
      <c r="J39" s="379">
        <f t="shared" si="4"/>
        <v>0</v>
      </c>
      <c r="K39" s="452">
        <f t="shared" si="5"/>
        <v>0</v>
      </c>
      <c r="L39" s="1793"/>
      <c r="M39" s="1793"/>
      <c r="N39" s="1793"/>
      <c r="O39" s="1793"/>
      <c r="P39" s="1793"/>
      <c r="Q39" s="1793"/>
    </row>
    <row r="40" spans="1:17" ht="12.75" customHeight="1" x14ac:dyDescent="0.2">
      <c r="A40" s="358">
        <f t="shared" si="0"/>
        <v>38</v>
      </c>
      <c r="B40" s="1850"/>
      <c r="C40" s="925" t="s">
        <v>403</v>
      </c>
      <c r="D40" s="915">
        <v>0.08</v>
      </c>
      <c r="E40" s="916"/>
      <c r="F40" s="907"/>
      <c r="G40" s="379">
        <f t="shared" si="2"/>
        <v>0</v>
      </c>
      <c r="H40" s="380">
        <f t="shared" si="3"/>
        <v>0</v>
      </c>
      <c r="I40" s="938"/>
      <c r="J40" s="379">
        <f t="shared" si="4"/>
        <v>0</v>
      </c>
      <c r="K40" s="452">
        <f t="shared" si="5"/>
        <v>0</v>
      </c>
      <c r="L40" s="1793"/>
      <c r="M40" s="1793"/>
      <c r="N40" s="1793"/>
      <c r="O40" s="1793"/>
      <c r="P40" s="1793"/>
      <c r="Q40" s="1793"/>
    </row>
    <row r="41" spans="1:17" ht="12.75" customHeight="1" x14ac:dyDescent="0.2">
      <c r="A41" s="358">
        <f t="shared" si="0"/>
        <v>39</v>
      </c>
      <c r="B41" s="1850"/>
      <c r="C41" s="925" t="s">
        <v>404</v>
      </c>
      <c r="D41" s="915">
        <v>0.08</v>
      </c>
      <c r="E41" s="916">
        <v>0.15</v>
      </c>
      <c r="F41" s="907"/>
      <c r="G41" s="379">
        <f t="shared" si="2"/>
        <v>0</v>
      </c>
      <c r="H41" s="380">
        <f t="shared" si="3"/>
        <v>0</v>
      </c>
      <c r="I41" s="938"/>
      <c r="J41" s="379">
        <f t="shared" si="4"/>
        <v>0</v>
      </c>
      <c r="K41" s="452">
        <f t="shared" si="5"/>
        <v>0</v>
      </c>
      <c r="L41" s="1793"/>
      <c r="M41" s="1793"/>
      <c r="N41" s="1793"/>
      <c r="O41" s="1793"/>
      <c r="P41" s="1793"/>
      <c r="Q41" s="1793"/>
    </row>
    <row r="42" spans="1:17" ht="12.75" customHeight="1" x14ac:dyDescent="0.2">
      <c r="A42" s="449">
        <f t="shared" si="0"/>
        <v>40</v>
      </c>
      <c r="B42" s="1851"/>
      <c r="C42" s="908"/>
      <c r="D42" s="926"/>
      <c r="E42" s="927"/>
      <c r="F42" s="911"/>
      <c r="G42" s="376">
        <f t="shared" si="2"/>
        <v>0</v>
      </c>
      <c r="H42" s="381">
        <f t="shared" si="3"/>
        <v>0</v>
      </c>
      <c r="I42" s="936"/>
      <c r="J42" s="376">
        <f t="shared" si="4"/>
        <v>0</v>
      </c>
      <c r="K42" s="453">
        <f t="shared" si="5"/>
        <v>0</v>
      </c>
      <c r="L42" s="1793"/>
      <c r="M42" s="1793"/>
      <c r="N42" s="1793"/>
      <c r="O42" s="1793"/>
      <c r="P42" s="1793"/>
      <c r="Q42" s="1793"/>
    </row>
    <row r="43" spans="1:17" ht="12.75" customHeight="1" x14ac:dyDescent="0.2">
      <c r="A43" s="359">
        <f t="shared" si="0"/>
        <v>41</v>
      </c>
      <c r="B43" s="1852" t="s">
        <v>714</v>
      </c>
      <c r="C43" s="912" t="s">
        <v>408</v>
      </c>
      <c r="D43" s="913">
        <v>0.7</v>
      </c>
      <c r="E43" s="914">
        <v>0.5</v>
      </c>
      <c r="F43" s="903"/>
      <c r="G43" s="377">
        <f t="shared" si="2"/>
        <v>0</v>
      </c>
      <c r="H43" s="378">
        <f t="shared" si="3"/>
        <v>0</v>
      </c>
      <c r="I43" s="937"/>
      <c r="J43" s="377">
        <f t="shared" si="4"/>
        <v>0</v>
      </c>
      <c r="K43" s="451">
        <f t="shared" si="5"/>
        <v>0</v>
      </c>
      <c r="L43" s="1793"/>
      <c r="M43" s="1793"/>
      <c r="N43" s="1793"/>
      <c r="O43" s="1793"/>
      <c r="P43" s="1793"/>
      <c r="Q43" s="1793"/>
    </row>
    <row r="44" spans="1:17" ht="12.75" customHeight="1" x14ac:dyDescent="0.2">
      <c r="A44" s="358">
        <f t="shared" si="0"/>
        <v>42</v>
      </c>
      <c r="B44" s="1850"/>
      <c r="C44" s="928" t="s">
        <v>405</v>
      </c>
      <c r="D44" s="929">
        <v>0.7</v>
      </c>
      <c r="E44" s="930">
        <v>1</v>
      </c>
      <c r="F44" s="907"/>
      <c r="G44" s="379">
        <f t="shared" si="2"/>
        <v>0</v>
      </c>
      <c r="H44" s="380">
        <f t="shared" si="3"/>
        <v>0</v>
      </c>
      <c r="I44" s="938"/>
      <c r="J44" s="379">
        <f t="shared" si="4"/>
        <v>0</v>
      </c>
      <c r="K44" s="452">
        <f t="shared" si="5"/>
        <v>0</v>
      </c>
      <c r="L44" s="1793"/>
      <c r="M44" s="1793"/>
      <c r="N44" s="1793"/>
      <c r="O44" s="1793"/>
      <c r="P44" s="1793"/>
      <c r="Q44" s="1793"/>
    </row>
    <row r="45" spans="1:17" ht="12.75" customHeight="1" x14ac:dyDescent="0.2">
      <c r="A45" s="358">
        <f t="shared" si="0"/>
        <v>43</v>
      </c>
      <c r="B45" s="1850"/>
      <c r="C45" s="904" t="s">
        <v>406</v>
      </c>
      <c r="D45" s="915">
        <v>1.1000000000000001</v>
      </c>
      <c r="E45" s="916">
        <v>1</v>
      </c>
      <c r="F45" s="907"/>
      <c r="G45" s="379">
        <f t="shared" si="2"/>
        <v>0</v>
      </c>
      <c r="H45" s="380">
        <f t="shared" si="3"/>
        <v>0</v>
      </c>
      <c r="I45" s="938"/>
      <c r="J45" s="379">
        <f t="shared" si="4"/>
        <v>0</v>
      </c>
      <c r="K45" s="452">
        <f t="shared" si="5"/>
        <v>0</v>
      </c>
      <c r="L45" s="1793"/>
      <c r="M45" s="1793"/>
      <c r="N45" s="1793"/>
      <c r="O45" s="1793"/>
      <c r="P45" s="1793"/>
      <c r="Q45" s="1793"/>
    </row>
    <row r="46" spans="1:17" ht="12.75" customHeight="1" x14ac:dyDescent="0.2">
      <c r="A46" s="358">
        <f>A45+1</f>
        <v>44</v>
      </c>
      <c r="B46" s="1850"/>
      <c r="C46" s="904"/>
      <c r="D46" s="922"/>
      <c r="E46" s="923"/>
      <c r="F46" s="931"/>
      <c r="G46" s="379">
        <f t="shared" si="2"/>
        <v>0</v>
      </c>
      <c r="H46" s="380">
        <f t="shared" si="3"/>
        <v>0</v>
      </c>
      <c r="I46" s="938"/>
      <c r="J46" s="379">
        <f t="shared" si="4"/>
        <v>0</v>
      </c>
      <c r="K46" s="452">
        <f t="shared" si="5"/>
        <v>0</v>
      </c>
      <c r="L46" s="1793"/>
      <c r="M46" s="1793"/>
      <c r="N46" s="1793"/>
      <c r="O46" s="1793"/>
      <c r="P46" s="1793"/>
      <c r="Q46" s="1793"/>
    </row>
    <row r="47" spans="1:17" ht="12.75" customHeight="1" x14ac:dyDescent="0.2">
      <c r="A47" s="414">
        <f t="shared" si="0"/>
        <v>45</v>
      </c>
      <c r="B47" s="1853"/>
      <c r="C47" s="932"/>
      <c r="D47" s="933"/>
      <c r="E47" s="934"/>
      <c r="F47" s="935"/>
      <c r="G47" s="419">
        <f t="shared" si="2"/>
        <v>0</v>
      </c>
      <c r="H47" s="433">
        <f t="shared" si="3"/>
        <v>0</v>
      </c>
      <c r="I47" s="939"/>
      <c r="J47" s="419">
        <f t="shared" si="4"/>
        <v>0</v>
      </c>
      <c r="K47" s="454">
        <f t="shared" si="5"/>
        <v>0</v>
      </c>
      <c r="L47" s="1793"/>
      <c r="M47" s="1793"/>
      <c r="N47" s="1793"/>
      <c r="O47" s="1793"/>
      <c r="P47" s="1793"/>
      <c r="Q47" s="1793"/>
    </row>
    <row r="48" spans="1:17" ht="12.75" customHeight="1" x14ac:dyDescent="0.2">
      <c r="A48" s="442">
        <f t="shared" si="0"/>
        <v>46</v>
      </c>
      <c r="B48" s="236" t="s">
        <v>347</v>
      </c>
      <c r="C48" s="384"/>
      <c r="D48" s="435"/>
      <c r="E48" s="436"/>
      <c r="F48" s="437"/>
      <c r="G48" s="438">
        <f>SUM(G15:G47)</f>
        <v>0</v>
      </c>
      <c r="H48" s="438">
        <f>SUM(H15:H47)</f>
        <v>0</v>
      </c>
      <c r="I48" s="439"/>
      <c r="J48" s="438">
        <f>SUM(J15:J47)</f>
        <v>0</v>
      </c>
      <c r="K48" s="455">
        <f>SUM(K15:K47)</f>
        <v>0</v>
      </c>
      <c r="L48" s="1793"/>
      <c r="M48" s="1793"/>
      <c r="N48" s="1793"/>
      <c r="O48" s="1793"/>
      <c r="P48" s="1793"/>
      <c r="Q48" s="1793"/>
    </row>
    <row r="49" spans="1:17" ht="12.75" customHeight="1" x14ac:dyDescent="0.2">
      <c r="A49" s="444">
        <f>A48+1</f>
        <v>47</v>
      </c>
      <c r="B49" s="94" t="s">
        <v>422</v>
      </c>
      <c r="C49" s="409"/>
      <c r="D49" s="409"/>
      <c r="E49" s="409"/>
      <c r="F49" s="409"/>
      <c r="G49" s="409"/>
      <c r="H49" s="412">
        <f>F13</f>
        <v>0</v>
      </c>
      <c r="I49" s="412">
        <f>I13</f>
        <v>0</v>
      </c>
      <c r="J49" s="464" t="s">
        <v>310</v>
      </c>
      <c r="K49" s="465"/>
      <c r="L49" s="1793"/>
      <c r="M49" s="1793"/>
      <c r="N49" s="1793"/>
      <c r="O49" s="1793"/>
      <c r="P49" s="1793"/>
      <c r="Q49" s="1793"/>
    </row>
    <row r="50" spans="1:17" ht="12.75" customHeight="1" x14ac:dyDescent="0.2">
      <c r="A50" s="359">
        <f>A49+1</f>
        <v>48</v>
      </c>
      <c r="B50" s="415" t="s">
        <v>417</v>
      </c>
      <c r="C50" s="416"/>
      <c r="D50" s="416"/>
      <c r="E50" s="416"/>
      <c r="F50" s="416"/>
      <c r="G50" s="426" t="s">
        <v>191</v>
      </c>
      <c r="H50" s="377">
        <f>P4</f>
        <v>0</v>
      </c>
      <c r="I50" s="377">
        <f>R4</f>
        <v>0</v>
      </c>
      <c r="J50" s="416"/>
      <c r="K50" s="456"/>
      <c r="L50" s="1793"/>
      <c r="M50" s="1793"/>
      <c r="N50" s="1793"/>
      <c r="O50" s="1793"/>
      <c r="P50" s="1793"/>
      <c r="Q50" s="1793"/>
    </row>
    <row r="51" spans="1:17" ht="12.75" customHeight="1" x14ac:dyDescent="0.2">
      <c r="A51" s="414">
        <f t="shared" si="0"/>
        <v>49</v>
      </c>
      <c r="B51" s="417" t="s">
        <v>418</v>
      </c>
      <c r="C51" s="418"/>
      <c r="D51" s="418"/>
      <c r="E51" s="418"/>
      <c r="F51" s="418"/>
      <c r="G51" s="427" t="s">
        <v>190</v>
      </c>
      <c r="H51" s="376">
        <f>Q4</f>
        <v>0</v>
      </c>
      <c r="I51" s="376">
        <f>S4</f>
        <v>0</v>
      </c>
      <c r="J51" s="418"/>
      <c r="K51" s="457"/>
      <c r="L51" s="1793"/>
      <c r="M51" s="1793"/>
      <c r="N51" s="1793"/>
      <c r="O51" s="1793"/>
      <c r="P51" s="1793"/>
      <c r="Q51" s="1793"/>
    </row>
    <row r="52" spans="1:17" ht="12.75" customHeight="1" x14ac:dyDescent="0.2">
      <c r="A52" s="447">
        <f t="shared" si="0"/>
        <v>50</v>
      </c>
      <c r="B52" s="362" t="s">
        <v>416</v>
      </c>
      <c r="C52" s="362"/>
      <c r="D52" s="362"/>
      <c r="E52" s="362"/>
      <c r="F52" s="362"/>
      <c r="G52" s="428" t="s">
        <v>31</v>
      </c>
      <c r="H52" s="382">
        <f>F6</f>
        <v>0</v>
      </c>
      <c r="I52" s="382">
        <f>G6</f>
        <v>0</v>
      </c>
      <c r="J52" s="362"/>
      <c r="K52" s="458"/>
      <c r="L52" s="1793"/>
      <c r="M52" s="1793"/>
      <c r="N52" s="1793"/>
      <c r="O52" s="1793"/>
      <c r="P52" s="1793"/>
      <c r="Q52" s="1793"/>
    </row>
    <row r="53" spans="1:17" ht="12.75" customHeight="1" x14ac:dyDescent="0.2">
      <c r="A53" s="358">
        <f t="shared" si="0"/>
        <v>51</v>
      </c>
      <c r="B53" s="393" t="s">
        <v>189</v>
      </c>
      <c r="C53" s="393"/>
      <c r="D53" s="393"/>
      <c r="E53" s="393"/>
      <c r="F53" s="393"/>
      <c r="G53" s="429" t="s">
        <v>31</v>
      </c>
      <c r="H53" s="379">
        <f>F7</f>
        <v>0</v>
      </c>
      <c r="I53" s="379">
        <f>G7</f>
        <v>0</v>
      </c>
      <c r="J53" s="393"/>
      <c r="K53" s="459"/>
      <c r="L53" s="1793"/>
      <c r="M53" s="1793"/>
      <c r="N53" s="1793"/>
      <c r="O53" s="1793"/>
      <c r="P53" s="1793"/>
      <c r="Q53" s="1793"/>
    </row>
    <row r="54" spans="1:17" ht="12.75" customHeight="1" x14ac:dyDescent="0.2">
      <c r="A54" s="449">
        <f t="shared" si="0"/>
        <v>52</v>
      </c>
      <c r="B54" s="396" t="s">
        <v>419</v>
      </c>
      <c r="C54" s="396"/>
      <c r="D54" s="396"/>
      <c r="E54" s="396"/>
      <c r="F54" s="396"/>
      <c r="G54" s="430" t="s">
        <v>193</v>
      </c>
      <c r="H54" s="419">
        <f>I_3!G6</f>
        <v>0</v>
      </c>
      <c r="I54" s="419">
        <f>I_3!I6</f>
        <v>0</v>
      </c>
      <c r="J54" s="396"/>
      <c r="K54" s="460"/>
      <c r="O54" s="1793"/>
      <c r="P54" s="1793"/>
      <c r="Q54" s="1793"/>
    </row>
    <row r="55" spans="1:17" ht="12.75" customHeight="1" x14ac:dyDescent="0.2">
      <c r="A55" s="359">
        <f t="shared" si="0"/>
        <v>53</v>
      </c>
      <c r="B55" s="415" t="s">
        <v>420</v>
      </c>
      <c r="C55" s="416"/>
      <c r="D55" s="416"/>
      <c r="E55" s="416"/>
      <c r="F55" s="416"/>
      <c r="G55" s="426" t="s">
        <v>27</v>
      </c>
      <c r="H55" s="420">
        <f>IF(G48&gt;0,IF(H51&gt;G48,100%,H51/G48),0)</f>
        <v>0</v>
      </c>
      <c r="I55" s="420">
        <f>IF(J48&gt;0,IF(I51&gt;J48,100%,I51/J48),0)</f>
        <v>0</v>
      </c>
      <c r="J55" s="416"/>
      <c r="K55" s="456"/>
      <c r="O55" s="1793"/>
      <c r="P55" s="1793"/>
      <c r="Q55" s="1793"/>
    </row>
    <row r="56" spans="1:17" ht="12.75" customHeight="1" x14ac:dyDescent="0.2">
      <c r="A56" s="414">
        <f t="shared" si="0"/>
        <v>54</v>
      </c>
      <c r="B56" s="417" t="s">
        <v>421</v>
      </c>
      <c r="C56" s="418"/>
      <c r="D56" s="418"/>
      <c r="E56" s="418"/>
      <c r="F56" s="418"/>
      <c r="G56" s="427" t="s">
        <v>31</v>
      </c>
      <c r="H56" s="376">
        <f>H55*H54</f>
        <v>0</v>
      </c>
      <c r="I56" s="376">
        <f>I55*I54</f>
        <v>0</v>
      </c>
      <c r="J56" s="418"/>
      <c r="K56" s="457"/>
      <c r="O56" s="1793"/>
      <c r="P56" s="1793"/>
      <c r="Q56" s="1793"/>
    </row>
    <row r="57" spans="1:17" ht="12.75" customHeight="1" x14ac:dyDescent="0.2">
      <c r="A57" s="447">
        <f t="shared" si="0"/>
        <v>55</v>
      </c>
      <c r="B57" s="415" t="s">
        <v>411</v>
      </c>
      <c r="C57" s="416"/>
      <c r="D57" s="416"/>
      <c r="E57" s="416"/>
      <c r="F57" s="416"/>
      <c r="G57" s="431"/>
      <c r="H57" s="421"/>
      <c r="I57" s="421"/>
      <c r="J57" s="416"/>
      <c r="K57" s="456"/>
      <c r="O57" s="1793"/>
      <c r="P57" s="1793"/>
      <c r="Q57" s="1793"/>
    </row>
    <row r="58" spans="1:17" ht="12.75" customHeight="1" x14ac:dyDescent="0.2">
      <c r="A58" s="449">
        <f t="shared" si="0"/>
        <v>56</v>
      </c>
      <c r="B58" s="417" t="s">
        <v>413</v>
      </c>
      <c r="C58" s="418"/>
      <c r="D58" s="418"/>
      <c r="E58" s="418"/>
      <c r="F58" s="418"/>
      <c r="G58" s="427" t="s">
        <v>31</v>
      </c>
      <c r="H58" s="422">
        <f>H52+H53+H56</f>
        <v>0</v>
      </c>
      <c r="I58" s="422">
        <f>I52+I53+I56</f>
        <v>0</v>
      </c>
      <c r="J58" s="418"/>
      <c r="K58" s="457"/>
      <c r="L58" s="1794"/>
      <c r="O58" s="1793"/>
      <c r="P58" s="1793"/>
      <c r="Q58" s="1793"/>
    </row>
    <row r="59" spans="1:17" ht="12.75" customHeight="1" x14ac:dyDescent="0.2">
      <c r="A59" s="447">
        <f t="shared" si="0"/>
        <v>57</v>
      </c>
      <c r="B59" s="423" t="s">
        <v>412</v>
      </c>
      <c r="C59" s="424"/>
      <c r="D59" s="424"/>
      <c r="E59" s="424"/>
      <c r="F59" s="424"/>
      <c r="G59" s="432"/>
      <c r="H59" s="425"/>
      <c r="I59" s="425"/>
      <c r="J59" s="416"/>
      <c r="K59" s="456"/>
      <c r="O59" s="1793"/>
      <c r="P59" s="1793"/>
      <c r="Q59" s="1793"/>
    </row>
    <row r="60" spans="1:17" ht="12.75" customHeight="1" thickBot="1" x14ac:dyDescent="0.25">
      <c r="A60" s="414">
        <f t="shared" si="0"/>
        <v>58</v>
      </c>
      <c r="B60" s="471" t="s">
        <v>413</v>
      </c>
      <c r="C60" s="472"/>
      <c r="D60" s="472"/>
      <c r="E60" s="472"/>
      <c r="F60" s="472"/>
      <c r="G60" s="473" t="s">
        <v>27</v>
      </c>
      <c r="H60" s="474">
        <f>IF(F5&gt;0,H58/F5,0)</f>
        <v>0</v>
      </c>
      <c r="I60" s="474">
        <f>IF(G5&gt;0,I58/G5,0)</f>
        <v>0</v>
      </c>
      <c r="J60" s="475"/>
      <c r="K60" s="476"/>
      <c r="L60" s="1793"/>
      <c r="M60" s="1793"/>
      <c r="N60" s="1793"/>
      <c r="O60" s="1793"/>
      <c r="P60" s="1793"/>
      <c r="Q60" s="1793"/>
    </row>
    <row r="61" spans="1:17" ht="12.75" customHeight="1" x14ac:dyDescent="0.2">
      <c r="A61" s="517">
        <f>A60+1</f>
        <v>59</v>
      </c>
      <c r="B61" s="518" t="s">
        <v>423</v>
      </c>
      <c r="C61" s="519"/>
      <c r="D61" s="519"/>
      <c r="E61" s="519"/>
      <c r="F61" s="519"/>
      <c r="G61" s="519" t="s">
        <v>424</v>
      </c>
      <c r="H61" s="520">
        <f>IF(H50&gt;0,H48/H50,0)</f>
        <v>0</v>
      </c>
      <c r="I61" s="520">
        <f>IF(I51&gt;0,K48/I50,0)</f>
        <v>0</v>
      </c>
      <c r="J61" s="521"/>
      <c r="K61" s="522"/>
      <c r="N61" s="1793"/>
      <c r="O61" s="1793"/>
      <c r="P61" s="1793"/>
      <c r="Q61" s="1793"/>
    </row>
    <row r="62" spans="1:17" ht="12.75" customHeight="1" thickBot="1" x14ac:dyDescent="0.25">
      <c r="A62" s="466">
        <f>A61+1</f>
        <v>60</v>
      </c>
      <c r="B62" s="467"/>
      <c r="C62" s="468"/>
      <c r="D62" s="468"/>
      <c r="E62" s="468"/>
      <c r="F62" s="469"/>
      <c r="G62" s="469"/>
      <c r="H62" s="469"/>
      <c r="I62" s="469"/>
      <c r="J62" s="469"/>
      <c r="K62" s="470"/>
      <c r="L62" s="1793"/>
      <c r="M62" s="1793"/>
      <c r="N62" s="1793"/>
      <c r="O62" s="1793"/>
      <c r="P62" s="1793"/>
      <c r="Q62" s="1793"/>
    </row>
    <row r="63" spans="1:17" ht="12.75" customHeight="1" x14ac:dyDescent="0.2">
      <c r="A63" s="1793"/>
      <c r="B63" s="1793"/>
      <c r="C63" s="1793"/>
      <c r="D63" s="1793"/>
      <c r="E63" s="1793"/>
      <c r="F63" s="1793"/>
      <c r="G63" s="1793"/>
      <c r="H63" s="1795"/>
      <c r="I63" s="1793"/>
      <c r="J63" s="1793"/>
      <c r="K63" s="1793"/>
      <c r="L63" s="1793"/>
      <c r="M63" s="1793"/>
      <c r="N63" s="1793"/>
      <c r="O63" s="1793"/>
      <c r="P63" s="1793"/>
      <c r="Q63" s="1793"/>
    </row>
    <row r="64" spans="1:17" ht="12.75" customHeight="1" x14ac:dyDescent="0.2">
      <c r="A64" s="1793"/>
      <c r="B64" s="1793"/>
      <c r="C64" s="1793"/>
      <c r="D64" s="1793"/>
      <c r="E64" s="1793"/>
      <c r="F64" s="1793"/>
      <c r="G64" s="1793"/>
      <c r="H64" s="1793"/>
      <c r="I64" s="1793"/>
      <c r="J64" s="1793"/>
      <c r="K64" s="1793"/>
      <c r="L64" s="1793"/>
      <c r="M64" s="1793"/>
      <c r="N64" s="1793"/>
      <c r="O64" s="1793"/>
      <c r="P64" s="1793"/>
      <c r="Q64" s="1793"/>
    </row>
    <row r="65" spans="1:17" ht="12.75" customHeight="1" x14ac:dyDescent="0.2">
      <c r="A65" s="1793"/>
      <c r="B65" s="1793"/>
      <c r="C65" s="1793"/>
      <c r="D65" s="1793"/>
      <c r="E65" s="1793"/>
      <c r="F65" s="1793"/>
      <c r="G65" s="1793"/>
      <c r="H65" s="1793"/>
      <c r="I65" s="1793"/>
      <c r="J65" s="1793"/>
      <c r="K65" s="1793"/>
      <c r="L65" s="1793"/>
      <c r="M65" s="1793"/>
      <c r="N65" s="1793"/>
      <c r="O65" s="1793"/>
      <c r="P65" s="1793"/>
      <c r="Q65" s="1793"/>
    </row>
    <row r="66" spans="1:17" ht="12.75" customHeight="1" x14ac:dyDescent="0.2">
      <c r="A66" s="1793"/>
      <c r="B66" s="1793"/>
      <c r="C66" s="1793"/>
      <c r="D66" s="1793"/>
      <c r="E66" s="1793"/>
      <c r="F66" s="1793"/>
      <c r="G66" s="1793"/>
      <c r="H66" s="1793"/>
      <c r="I66" s="1793"/>
      <c r="J66" s="1793"/>
      <c r="K66" s="1793"/>
      <c r="L66" s="1793"/>
      <c r="M66" s="1793"/>
      <c r="N66" s="1793"/>
      <c r="O66" s="1793"/>
      <c r="P66" s="1793"/>
      <c r="Q66" s="1793"/>
    </row>
    <row r="67" spans="1:17" ht="12.75" customHeight="1" x14ac:dyDescent="0.2">
      <c r="A67" s="1793"/>
      <c r="B67" s="1793"/>
      <c r="C67" s="1793"/>
      <c r="D67" s="1793"/>
      <c r="E67" s="1793"/>
      <c r="F67" s="1793"/>
      <c r="G67" s="1793"/>
      <c r="H67" s="1793"/>
      <c r="I67" s="1793"/>
      <c r="J67" s="1793"/>
      <c r="K67" s="1793"/>
      <c r="L67" s="1793"/>
      <c r="M67" s="1793"/>
      <c r="N67" s="1793"/>
      <c r="O67" s="1793"/>
      <c r="P67" s="1793"/>
      <c r="Q67" s="1793"/>
    </row>
    <row r="68" spans="1:17" ht="12.75" customHeight="1" x14ac:dyDescent="0.2">
      <c r="A68" s="1793"/>
      <c r="B68" s="1793"/>
      <c r="C68" s="1793"/>
      <c r="D68" s="1793"/>
      <c r="E68" s="1793"/>
      <c r="F68" s="1793"/>
      <c r="G68" s="1793"/>
      <c r="H68" s="1793"/>
      <c r="I68" s="1793"/>
      <c r="J68" s="1793"/>
      <c r="K68" s="1793"/>
      <c r="L68" s="1793"/>
      <c r="M68" s="1793"/>
      <c r="N68" s="1793"/>
      <c r="O68" s="1793"/>
      <c r="P68" s="1793"/>
      <c r="Q68" s="1793"/>
    </row>
    <row r="69" spans="1:17" ht="12.75" customHeight="1" x14ac:dyDescent="0.2">
      <c r="A69" s="1793"/>
      <c r="B69" s="1793"/>
      <c r="C69" s="1793"/>
      <c r="D69" s="1793"/>
      <c r="E69" s="1793"/>
      <c r="F69" s="1793"/>
      <c r="G69" s="1793"/>
      <c r="H69" s="1793"/>
      <c r="I69" s="1793"/>
      <c r="J69" s="1793"/>
      <c r="K69" s="1793"/>
      <c r="L69" s="1793"/>
      <c r="M69" s="1793"/>
      <c r="N69" s="1793"/>
      <c r="O69" s="1793"/>
      <c r="P69" s="1793"/>
      <c r="Q69" s="1793"/>
    </row>
    <row r="70" spans="1:17" ht="12.75" customHeight="1" x14ac:dyDescent="0.2">
      <c r="A70" s="1793"/>
      <c r="B70" s="1793"/>
      <c r="C70" s="1793"/>
      <c r="D70" s="1793"/>
      <c r="E70" s="1793"/>
      <c r="F70" s="1793"/>
      <c r="G70" s="1793"/>
      <c r="H70" s="1793"/>
      <c r="I70" s="1793"/>
      <c r="J70" s="1793"/>
      <c r="K70" s="1793"/>
      <c r="L70" s="1793"/>
      <c r="M70" s="1793"/>
      <c r="N70" s="1793"/>
      <c r="O70" s="1793"/>
      <c r="P70" s="1793"/>
      <c r="Q70" s="1793"/>
    </row>
    <row r="71" spans="1:17" ht="12.75" customHeight="1" x14ac:dyDescent="0.2">
      <c r="A71" s="1793"/>
      <c r="B71" s="1793"/>
      <c r="C71" s="1793"/>
      <c r="D71" s="1793"/>
      <c r="E71" s="1793"/>
      <c r="F71" s="1793"/>
      <c r="G71" s="1793"/>
      <c r="H71" s="1793"/>
      <c r="I71" s="1793"/>
      <c r="J71" s="1793"/>
      <c r="K71" s="1793"/>
      <c r="L71" s="1793"/>
      <c r="M71" s="1793"/>
      <c r="N71" s="1793"/>
      <c r="O71" s="1793"/>
      <c r="P71" s="1793"/>
      <c r="Q71" s="1793"/>
    </row>
    <row r="72" spans="1:17" ht="12.75" customHeight="1" x14ac:dyDescent="0.2">
      <c r="A72" s="1793"/>
      <c r="B72" s="1793"/>
      <c r="C72" s="1793"/>
      <c r="D72" s="1793"/>
      <c r="E72" s="1793"/>
      <c r="F72" s="1793"/>
      <c r="G72" s="1793"/>
      <c r="H72" s="1793"/>
      <c r="I72" s="1793"/>
      <c r="J72" s="1793"/>
      <c r="K72" s="1793"/>
      <c r="L72" s="1793"/>
      <c r="M72" s="1793"/>
      <c r="N72" s="1793"/>
      <c r="O72" s="1793"/>
      <c r="P72" s="1793"/>
      <c r="Q72" s="1793"/>
    </row>
    <row r="73" spans="1:17" ht="12.75" customHeight="1" x14ac:dyDescent="0.2">
      <c r="A73" s="1793"/>
      <c r="B73" s="1793"/>
      <c r="C73" s="1793"/>
      <c r="D73" s="1793"/>
      <c r="E73" s="1793"/>
      <c r="F73" s="1793"/>
      <c r="G73" s="1793"/>
      <c r="H73" s="1793"/>
      <c r="I73" s="1793"/>
      <c r="J73" s="1793"/>
      <c r="K73" s="1793"/>
      <c r="L73" s="1793"/>
      <c r="M73" s="1793"/>
      <c r="N73" s="1793"/>
      <c r="O73" s="1793"/>
      <c r="P73" s="1793"/>
      <c r="Q73" s="1793"/>
    </row>
    <row r="74" spans="1:17" ht="12.75" customHeight="1" x14ac:dyDescent="0.2">
      <c r="A74" s="1793"/>
      <c r="B74" s="1793"/>
      <c r="C74" s="1793"/>
      <c r="D74" s="1793"/>
      <c r="E74" s="1793"/>
      <c r="F74" s="1793"/>
      <c r="G74" s="1793"/>
      <c r="H74" s="1793"/>
      <c r="I74" s="1793"/>
      <c r="J74" s="1793"/>
      <c r="K74" s="1793"/>
      <c r="L74" s="1793"/>
      <c r="M74" s="1793"/>
      <c r="N74" s="1793"/>
      <c r="O74" s="1793"/>
      <c r="P74" s="1793"/>
      <c r="Q74" s="1793"/>
    </row>
    <row r="75" spans="1:17" ht="12.75" customHeight="1" x14ac:dyDescent="0.2">
      <c r="A75" s="1793"/>
      <c r="B75" s="1793"/>
      <c r="C75" s="1793"/>
      <c r="D75" s="1793"/>
      <c r="E75" s="1793"/>
      <c r="F75" s="1793"/>
      <c r="G75" s="1793"/>
      <c r="H75" s="1793"/>
      <c r="I75" s="1793"/>
      <c r="J75" s="1793"/>
      <c r="K75" s="1793"/>
      <c r="L75" s="1793"/>
      <c r="M75" s="1793"/>
      <c r="N75" s="1793"/>
      <c r="O75" s="1793"/>
      <c r="P75" s="1793"/>
      <c r="Q75" s="1793"/>
    </row>
    <row r="76" spans="1:17" ht="12.75" customHeight="1" x14ac:dyDescent="0.2">
      <c r="L76" s="1793"/>
      <c r="M76" s="1793"/>
      <c r="N76" s="1793"/>
      <c r="O76" s="1793"/>
      <c r="P76" s="1793"/>
      <c r="Q76" s="1793"/>
    </row>
    <row r="77" spans="1:17" ht="12.75" customHeight="1" x14ac:dyDescent="0.2">
      <c r="L77" s="1793"/>
      <c r="M77" s="1793"/>
      <c r="N77" s="1793"/>
      <c r="O77" s="1793"/>
      <c r="P77" s="1793"/>
      <c r="Q77" s="1793"/>
    </row>
    <row r="78" spans="1:17" ht="12.75" customHeight="1" x14ac:dyDescent="0.2">
      <c r="L78" s="1793"/>
      <c r="M78" s="1793"/>
      <c r="N78" s="1793"/>
      <c r="O78" s="1793"/>
      <c r="P78" s="1793"/>
      <c r="Q78" s="1793"/>
    </row>
    <row r="79" spans="1:17" ht="12.75" customHeight="1" x14ac:dyDescent="0.2">
      <c r="L79" s="1793"/>
      <c r="M79" s="1793"/>
      <c r="N79" s="1793"/>
      <c r="O79" s="1793"/>
      <c r="P79" s="1793"/>
      <c r="Q79" s="1793"/>
    </row>
    <row r="80" spans="1:17" ht="12.75" customHeight="1" x14ac:dyDescent="0.2">
      <c r="L80" s="1793"/>
      <c r="M80" s="1793"/>
      <c r="N80" s="1793"/>
      <c r="O80" s="1793"/>
      <c r="P80" s="1793"/>
      <c r="Q80" s="1793"/>
    </row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</sheetData>
  <sheetProtection algorithmName="SHA-512" hashValue="LZ2Ke1riKJ5pHAV/AMAKt0kd5xDsOFPXZEAN/ZRIUSFwLlxotxBi8gVFJH3zj3SRVgxZy38Jh8xvch2DKnf9uA==" saltValue="rZJq5ePkyEFC1nZegmRFzA==" spinCount="100000" sheet="1" objects="1" scenarios="1"/>
  <protectedRanges>
    <protectedRange sqref="I15:I47" name="Bereich2"/>
    <protectedRange sqref="C15:F47" name="Bereich1"/>
  </protectedRanges>
  <mergeCells count="5">
    <mergeCell ref="B15:B21"/>
    <mergeCell ref="B22:B29"/>
    <mergeCell ref="B30:B36"/>
    <mergeCell ref="B37:B42"/>
    <mergeCell ref="B43:B47"/>
  </mergeCells>
  <pageMargins left="0.43307086614173229" right="0.19685039370078741" top="0.19685039370078741" bottom="0.15748031496062992" header="0.19685039370078741" footer="0.15748031496062992"/>
  <pageSetup paperSize="9" orientation="portrait" horizontalDpi="300" verticalDpi="300" r:id="rId1"/>
  <headerFooter alignWithMargins="0">
    <oddFooter>&amp;C&amp;8Investitionskonzept_Geschäftsplan_2023 (Stand: 16.05.2023)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3" tint="0.59999389629810485"/>
    <pageSetUpPr fitToPage="1"/>
  </sheetPr>
  <dimension ref="A1:G48"/>
  <sheetViews>
    <sheetView showGridLines="0" showZeros="0" zoomScaleNormal="100" workbookViewId="0">
      <selection activeCell="F25" sqref="F25"/>
    </sheetView>
  </sheetViews>
  <sheetFormatPr baseColWidth="10" defaultColWidth="8.5703125" defaultRowHeight="12.75" x14ac:dyDescent="0.2"/>
  <cols>
    <col min="1" max="2" width="3.5703125" style="1" customWidth="1"/>
    <col min="3" max="3" width="54.28515625" style="1" customWidth="1"/>
    <col min="4" max="4" width="10" style="1" customWidth="1"/>
    <col min="5" max="6" width="11.42578125" style="1" customWidth="1"/>
    <col min="7" max="7" width="58.42578125" style="1" customWidth="1"/>
    <col min="8" max="16384" width="8.5703125" style="1"/>
  </cols>
  <sheetData>
    <row r="1" spans="1:7" x14ac:dyDescent="0.2">
      <c r="A1" s="704" t="str">
        <f>I_1!A1</f>
        <v xml:space="preserve">INVESTITIONSKONZEPT (IK) / GESCHÄFTSPLAN (GPL) SACHSEN-ANHALT   -    </v>
      </c>
      <c r="B1" s="116"/>
      <c r="C1" s="116"/>
      <c r="D1" s="116"/>
      <c r="E1" s="116"/>
      <c r="F1" s="712" t="s">
        <v>548</v>
      </c>
    </row>
    <row r="2" spans="1:7" x14ac:dyDescent="0.2">
      <c r="A2" s="940" t="s">
        <v>425</v>
      </c>
      <c r="B2" s="941"/>
      <c r="C2" s="941"/>
      <c r="D2" s="941"/>
      <c r="E2" s="941"/>
      <c r="F2" s="942"/>
    </row>
    <row r="3" spans="1:7" x14ac:dyDescent="0.2">
      <c r="A3" s="1514" t="s">
        <v>715</v>
      </c>
      <c r="B3" s="941"/>
      <c r="C3" s="941"/>
      <c r="D3" s="941"/>
      <c r="E3" s="941"/>
      <c r="F3" s="942"/>
    </row>
    <row r="4" spans="1:7" x14ac:dyDescent="0.2">
      <c r="A4" s="940" t="s">
        <v>576</v>
      </c>
      <c r="B4" s="941"/>
      <c r="C4" s="941"/>
      <c r="D4" s="941"/>
      <c r="E4" s="941"/>
      <c r="F4" s="942"/>
    </row>
    <row r="5" spans="1:7" ht="13.5" thickBot="1" x14ac:dyDescent="0.25">
      <c r="A5" s="705" t="s">
        <v>527</v>
      </c>
      <c r="B5" s="119"/>
      <c r="C5" s="706"/>
      <c r="D5" s="119"/>
      <c r="E5" s="119"/>
      <c r="F5" s="715"/>
    </row>
    <row r="6" spans="1:7" x14ac:dyDescent="0.2">
      <c r="A6" s="943" t="s">
        <v>535</v>
      </c>
      <c r="B6" s="944"/>
      <c r="C6" s="945"/>
      <c r="D6" s="944"/>
      <c r="E6" s="944"/>
      <c r="F6" s="946"/>
    </row>
    <row r="7" spans="1:7" s="18" customFormat="1" ht="12.75" customHeight="1" x14ac:dyDescent="0.2">
      <c r="A7" s="484">
        <v>1</v>
      </c>
      <c r="B7" s="486" t="s">
        <v>200</v>
      </c>
      <c r="C7" s="487"/>
      <c r="D7" s="488" t="s">
        <v>426</v>
      </c>
      <c r="E7" s="489" t="s">
        <v>185</v>
      </c>
      <c r="F7" s="490" t="s">
        <v>186</v>
      </c>
      <c r="G7" s="1"/>
    </row>
    <row r="8" spans="1:7" s="18" customFormat="1" ht="12.75" customHeight="1" x14ac:dyDescent="0.2">
      <c r="A8" s="485">
        <f>A7+1</f>
        <v>2</v>
      </c>
      <c r="B8" s="491"/>
      <c r="C8" s="492" t="s">
        <v>249</v>
      </c>
      <c r="D8" s="493">
        <v>2959</v>
      </c>
      <c r="E8" s="494">
        <f>I_3!G46</f>
        <v>0</v>
      </c>
      <c r="F8" s="148">
        <f>I_3!I46</f>
        <v>0</v>
      </c>
      <c r="G8" s="1"/>
    </row>
    <row r="9" spans="1:7" s="18" customFormat="1" ht="12.75" customHeight="1" x14ac:dyDescent="0.2">
      <c r="A9" s="279">
        <f t="shared" ref="A9:A33" si="0">A8+1</f>
        <v>3</v>
      </c>
      <c r="B9" s="495" t="s">
        <v>41</v>
      </c>
      <c r="C9" s="362" t="s">
        <v>201</v>
      </c>
      <c r="D9" s="496">
        <v>2449</v>
      </c>
      <c r="E9" s="509">
        <f>I_3!G23+I_3!G22</f>
        <v>0</v>
      </c>
      <c r="F9" s="510">
        <f>I_3!I23+I_3!I22</f>
        <v>0</v>
      </c>
      <c r="G9" s="1"/>
    </row>
    <row r="10" spans="1:7" s="18" customFormat="1" ht="12.75" customHeight="1" x14ac:dyDescent="0.2">
      <c r="A10" s="278">
        <f t="shared" si="0"/>
        <v>4</v>
      </c>
      <c r="B10" s="497" t="s">
        <v>41</v>
      </c>
      <c r="C10" s="393" t="s">
        <v>202</v>
      </c>
      <c r="D10" s="498">
        <v>2497</v>
      </c>
      <c r="E10" s="511">
        <f>I_3!G69</f>
        <v>0</v>
      </c>
      <c r="F10" s="512">
        <f>I_3!I69</f>
        <v>0</v>
      </c>
      <c r="G10" s="1"/>
    </row>
    <row r="11" spans="1:7" s="18" customFormat="1" ht="12.75" customHeight="1" x14ac:dyDescent="0.2">
      <c r="A11" s="278">
        <f t="shared" si="0"/>
        <v>5</v>
      </c>
      <c r="B11" s="497" t="s">
        <v>203</v>
      </c>
      <c r="C11" s="393" t="s">
        <v>204</v>
      </c>
      <c r="D11" s="498">
        <v>2896</v>
      </c>
      <c r="E11" s="511">
        <f>I_3!G70</f>
        <v>0</v>
      </c>
      <c r="F11" s="512">
        <f>I_3!I70</f>
        <v>0</v>
      </c>
      <c r="G11" s="1"/>
    </row>
    <row r="12" spans="1:7" s="18" customFormat="1" ht="12.75" customHeight="1" x14ac:dyDescent="0.2">
      <c r="A12" s="278">
        <f t="shared" si="0"/>
        <v>6</v>
      </c>
      <c r="B12" s="497" t="s">
        <v>203</v>
      </c>
      <c r="C12" s="393" t="s">
        <v>251</v>
      </c>
      <c r="D12" s="498">
        <v>2861</v>
      </c>
      <c r="E12" s="480"/>
      <c r="F12" s="477"/>
      <c r="G12" s="1"/>
    </row>
    <row r="13" spans="1:7" s="18" customFormat="1" ht="12.75" customHeight="1" x14ac:dyDescent="0.2">
      <c r="A13" s="278">
        <f t="shared" si="0"/>
        <v>7</v>
      </c>
      <c r="B13" s="497" t="s">
        <v>41</v>
      </c>
      <c r="C13" s="393" t="s">
        <v>205</v>
      </c>
      <c r="D13" s="498">
        <v>2908</v>
      </c>
      <c r="E13" s="480"/>
      <c r="F13" s="477"/>
      <c r="G13" s="1"/>
    </row>
    <row r="14" spans="1:7" s="18" customFormat="1" ht="12.75" customHeight="1" x14ac:dyDescent="0.2">
      <c r="A14" s="278">
        <f t="shared" si="0"/>
        <v>8</v>
      </c>
      <c r="B14" s="497" t="s">
        <v>203</v>
      </c>
      <c r="C14" s="429" t="s">
        <v>206</v>
      </c>
      <c r="D14" s="498">
        <v>2912</v>
      </c>
      <c r="E14" s="480"/>
      <c r="F14" s="477"/>
      <c r="G14" s="1"/>
    </row>
    <row r="15" spans="1:7" s="18" customFormat="1" ht="12.75" customHeight="1" x14ac:dyDescent="0.2">
      <c r="A15" s="278">
        <f t="shared" si="0"/>
        <v>9</v>
      </c>
      <c r="B15" s="499" t="s">
        <v>203</v>
      </c>
      <c r="C15" s="393" t="s">
        <v>428</v>
      </c>
      <c r="D15" s="500">
        <v>2913</v>
      </c>
      <c r="E15" s="480"/>
      <c r="F15" s="477"/>
      <c r="G15" s="1"/>
    </row>
    <row r="16" spans="1:7" s="18" customFormat="1" ht="12.75" customHeight="1" x14ac:dyDescent="0.2">
      <c r="A16" s="278">
        <f t="shared" si="0"/>
        <v>10</v>
      </c>
      <c r="B16" s="497" t="s">
        <v>41</v>
      </c>
      <c r="C16" s="392" t="s">
        <v>207</v>
      </c>
      <c r="D16" s="498">
        <v>2920</v>
      </c>
      <c r="E16" s="480"/>
      <c r="F16" s="477"/>
      <c r="G16" s="1"/>
    </row>
    <row r="17" spans="1:7" s="18" customFormat="1" ht="12.75" customHeight="1" x14ac:dyDescent="0.2">
      <c r="A17" s="278">
        <f t="shared" si="0"/>
        <v>11</v>
      </c>
      <c r="B17" s="497" t="s">
        <v>203</v>
      </c>
      <c r="C17" s="393" t="s">
        <v>208</v>
      </c>
      <c r="D17" s="498">
        <v>2924</v>
      </c>
      <c r="E17" s="480"/>
      <c r="F17" s="477"/>
      <c r="G17" s="1"/>
    </row>
    <row r="18" spans="1:7" s="18" customFormat="1" ht="12.75" customHeight="1" x14ac:dyDescent="0.2">
      <c r="A18" s="478">
        <f t="shared" si="0"/>
        <v>12</v>
      </c>
      <c r="B18" s="501" t="s">
        <v>203</v>
      </c>
      <c r="C18" s="418" t="s">
        <v>209</v>
      </c>
      <c r="D18" s="502">
        <v>2939</v>
      </c>
      <c r="E18" s="481"/>
      <c r="F18" s="479"/>
      <c r="G18" s="1"/>
    </row>
    <row r="19" spans="1:7" s="18" customFormat="1" ht="12.75" customHeight="1" x14ac:dyDescent="0.2">
      <c r="A19" s="279">
        <f t="shared" si="0"/>
        <v>13</v>
      </c>
      <c r="B19" s="495" t="s">
        <v>203</v>
      </c>
      <c r="C19" s="362" t="s">
        <v>38</v>
      </c>
      <c r="D19" s="496">
        <v>2799</v>
      </c>
      <c r="E19" s="513">
        <f>I_3!G32*-1</f>
        <v>0</v>
      </c>
      <c r="F19" s="514">
        <f>I_3!I32*-1</f>
        <v>0</v>
      </c>
      <c r="G19" s="1"/>
    </row>
    <row r="20" spans="1:7" s="18" customFormat="1" ht="12.75" customHeight="1" x14ac:dyDescent="0.2">
      <c r="A20" s="278">
        <f t="shared" si="0"/>
        <v>14</v>
      </c>
      <c r="B20" s="497" t="s">
        <v>203</v>
      </c>
      <c r="C20" s="393" t="s">
        <v>213</v>
      </c>
      <c r="D20" s="498">
        <v>2840</v>
      </c>
      <c r="E20" s="947">
        <f>-I_3!G38-E21-E22-E23</f>
        <v>0</v>
      </c>
      <c r="F20" s="514">
        <f>-I_3!I38-F21-F22-F23</f>
        <v>0</v>
      </c>
      <c r="G20" s="1"/>
    </row>
    <row r="21" spans="1:7" s="18" customFormat="1" ht="12.75" customHeight="1" x14ac:dyDescent="0.2">
      <c r="A21" s="278">
        <f t="shared" si="0"/>
        <v>15</v>
      </c>
      <c r="B21" s="497" t="s">
        <v>203</v>
      </c>
      <c r="C21" s="393" t="s">
        <v>210</v>
      </c>
      <c r="D21" s="498">
        <v>2841</v>
      </c>
      <c r="E21" s="480"/>
      <c r="F21" s="477"/>
      <c r="G21" s="1"/>
    </row>
    <row r="22" spans="1:7" s="18" customFormat="1" ht="12.75" customHeight="1" x14ac:dyDescent="0.2">
      <c r="A22" s="278">
        <f t="shared" si="0"/>
        <v>16</v>
      </c>
      <c r="B22" s="497" t="s">
        <v>203</v>
      </c>
      <c r="C22" s="393" t="s">
        <v>246</v>
      </c>
      <c r="D22" s="498">
        <v>2842</v>
      </c>
      <c r="E22" s="480"/>
      <c r="F22" s="477"/>
      <c r="G22" s="1"/>
    </row>
    <row r="23" spans="1:7" s="18" customFormat="1" ht="12.75" customHeight="1" x14ac:dyDescent="0.2">
      <c r="A23" s="278">
        <f t="shared" si="0"/>
        <v>17</v>
      </c>
      <c r="B23" s="497" t="s">
        <v>203</v>
      </c>
      <c r="C23" s="393" t="s">
        <v>211</v>
      </c>
      <c r="D23" s="498">
        <v>2845</v>
      </c>
      <c r="E23" s="480"/>
      <c r="F23" s="477"/>
      <c r="G23" s="1"/>
    </row>
    <row r="24" spans="1:7" s="18" customFormat="1" ht="12.75" customHeight="1" x14ac:dyDescent="0.2">
      <c r="A24" s="278">
        <f t="shared" si="0"/>
        <v>18</v>
      </c>
      <c r="B24" s="503" t="s">
        <v>203</v>
      </c>
      <c r="C24" s="418" t="s">
        <v>218</v>
      </c>
      <c r="D24" s="502">
        <v>2914</v>
      </c>
      <c r="E24" s="515">
        <f>I_3!G42*-1</f>
        <v>0</v>
      </c>
      <c r="F24" s="516">
        <f>I_3!I42*-1</f>
        <v>0</v>
      </c>
      <c r="G24" s="1"/>
    </row>
    <row r="25" spans="1:7" s="18" customFormat="1" ht="12.75" customHeight="1" x14ac:dyDescent="0.2">
      <c r="A25" s="278">
        <f t="shared" si="0"/>
        <v>19</v>
      </c>
      <c r="B25" s="495" t="s">
        <v>41</v>
      </c>
      <c r="C25" s="362" t="s">
        <v>212</v>
      </c>
      <c r="D25" s="496">
        <v>2450</v>
      </c>
      <c r="E25" s="513">
        <f>I_3!G24-E26</f>
        <v>0</v>
      </c>
      <c r="F25" s="514">
        <f>I_3!I24-F26</f>
        <v>0</v>
      </c>
      <c r="G25" s="1"/>
    </row>
    <row r="26" spans="1:7" s="18" customFormat="1" ht="12.75" customHeight="1" x14ac:dyDescent="0.2">
      <c r="A26" s="278">
        <f t="shared" si="0"/>
        <v>20</v>
      </c>
      <c r="B26" s="497" t="s">
        <v>41</v>
      </c>
      <c r="C26" s="393" t="s">
        <v>214</v>
      </c>
      <c r="D26" s="498">
        <v>2451</v>
      </c>
      <c r="E26" s="480"/>
      <c r="F26" s="477"/>
      <c r="G26" s="1"/>
    </row>
    <row r="27" spans="1:7" s="18" customFormat="1" ht="12.75" customHeight="1" x14ac:dyDescent="0.2">
      <c r="A27" s="278">
        <f t="shared" si="0"/>
        <v>21</v>
      </c>
      <c r="B27" s="497" t="s">
        <v>41</v>
      </c>
      <c r="C27" s="393" t="s">
        <v>215</v>
      </c>
      <c r="D27" s="498">
        <v>2900</v>
      </c>
      <c r="E27" s="480"/>
      <c r="F27" s="477"/>
      <c r="G27" s="1"/>
    </row>
    <row r="28" spans="1:7" s="18" customFormat="1" ht="12.75" customHeight="1" x14ac:dyDescent="0.2">
      <c r="A28" s="278">
        <f t="shared" si="0"/>
        <v>22</v>
      </c>
      <c r="B28" s="499" t="s">
        <v>41</v>
      </c>
      <c r="C28" s="393" t="s">
        <v>429</v>
      </c>
      <c r="D28" s="500">
        <v>2902</v>
      </c>
      <c r="E28" s="480"/>
      <c r="F28" s="477"/>
      <c r="G28" s="1"/>
    </row>
    <row r="29" spans="1:7" s="18" customFormat="1" ht="12.75" customHeight="1" x14ac:dyDescent="0.2">
      <c r="A29" s="278">
        <f>A28+1</f>
        <v>23</v>
      </c>
      <c r="B29" s="499" t="s">
        <v>41</v>
      </c>
      <c r="C29" s="393" t="s">
        <v>258</v>
      </c>
      <c r="D29" s="500">
        <v>2904</v>
      </c>
      <c r="E29" s="480"/>
      <c r="F29" s="477"/>
      <c r="G29" s="1"/>
    </row>
    <row r="30" spans="1:7" s="18" customFormat="1" ht="12.75" customHeight="1" x14ac:dyDescent="0.2">
      <c r="A30" s="278">
        <f t="shared" si="0"/>
        <v>24</v>
      </c>
      <c r="B30" s="499" t="s">
        <v>41</v>
      </c>
      <c r="C30" s="393" t="s">
        <v>427</v>
      </c>
      <c r="D30" s="500">
        <v>2906</v>
      </c>
      <c r="E30" s="480"/>
      <c r="F30" s="477"/>
      <c r="G30" s="1"/>
    </row>
    <row r="31" spans="1:7" s="18" customFormat="1" ht="12.75" customHeight="1" x14ac:dyDescent="0.2">
      <c r="A31" s="482">
        <f>A30+1</f>
        <v>25</v>
      </c>
      <c r="B31" s="504" t="s">
        <v>203</v>
      </c>
      <c r="C31" s="416" t="s">
        <v>39</v>
      </c>
      <c r="D31" s="505">
        <v>2809</v>
      </c>
      <c r="E31" s="597">
        <f>I_3!G34*-1</f>
        <v>0</v>
      </c>
      <c r="F31" s="598">
        <f>I_3!I34*-1</f>
        <v>0</v>
      </c>
      <c r="G31" s="1"/>
    </row>
    <row r="32" spans="1:7" s="18" customFormat="1" ht="12.75" customHeight="1" x14ac:dyDescent="0.2">
      <c r="A32" s="478">
        <f t="shared" si="0"/>
        <v>26</v>
      </c>
      <c r="B32" s="503" t="s">
        <v>203</v>
      </c>
      <c r="C32" s="418" t="s">
        <v>216</v>
      </c>
      <c r="D32" s="502">
        <v>2910</v>
      </c>
      <c r="E32" s="481"/>
      <c r="F32" s="479"/>
      <c r="G32" s="1"/>
    </row>
    <row r="33" spans="1:7" s="20" customFormat="1" ht="12.75" customHeight="1" thickBot="1" x14ac:dyDescent="0.25">
      <c r="A33" s="483">
        <f t="shared" si="0"/>
        <v>27</v>
      </c>
      <c r="B33" s="506" t="s">
        <v>217</v>
      </c>
      <c r="C33" s="467" t="s">
        <v>243</v>
      </c>
      <c r="D33" s="507"/>
      <c r="E33" s="508">
        <f>E8-E9-E10+E11+E12-E13+E14+E15-E16+E17+E18+E19+E20+E21+E22+E23+E24-E25-E26-E27-E28-E29-E30+E31+E32</f>
        <v>0</v>
      </c>
      <c r="F33" s="470">
        <f>F8-F9-F10+F11+F12-F13+F14+F15-F16+F17+F18+F19+F20+F21+F22+F23+F24-F25-F26-F27-F28-F29-F30+F31+F32</f>
        <v>0</v>
      </c>
      <c r="G33" s="1"/>
    </row>
    <row r="34" spans="1:7" s="20" customFormat="1" ht="8.25" customHeight="1" thickBot="1" x14ac:dyDescent="0.25">
      <c r="G34" s="1"/>
    </row>
    <row r="35" spans="1:7" s="18" customFormat="1" ht="11.25" customHeight="1" x14ac:dyDescent="0.2">
      <c r="A35" s="943" t="s">
        <v>536</v>
      </c>
      <c r="B35" s="944"/>
      <c r="C35" s="945"/>
      <c r="D35" s="944"/>
      <c r="E35" s="944"/>
      <c r="F35" s="946"/>
      <c r="G35" s="1"/>
    </row>
    <row r="36" spans="1:7" s="18" customFormat="1" ht="11.25" customHeight="1" x14ac:dyDescent="0.2">
      <c r="A36" s="484">
        <f>A33+1</f>
        <v>28</v>
      </c>
      <c r="B36" s="486" t="s">
        <v>200</v>
      </c>
      <c r="C36" s="487"/>
      <c r="D36" s="488" t="s">
        <v>426</v>
      </c>
      <c r="E36" s="489" t="s">
        <v>185</v>
      </c>
      <c r="F36" s="490" t="s">
        <v>186</v>
      </c>
      <c r="G36" s="1"/>
    </row>
    <row r="37" spans="1:7" s="18" customFormat="1" ht="11.25" customHeight="1" x14ac:dyDescent="0.2">
      <c r="A37" s="485">
        <f>A36+1</f>
        <v>29</v>
      </c>
      <c r="B37" s="491"/>
      <c r="C37" s="492" t="s">
        <v>528</v>
      </c>
      <c r="D37" s="493">
        <v>2339</v>
      </c>
      <c r="E37" s="580">
        <f>I_3!G17</f>
        <v>0</v>
      </c>
      <c r="F37" s="589">
        <f>I_3!I17</f>
        <v>0</v>
      </c>
      <c r="G37" s="1"/>
    </row>
    <row r="38" spans="1:7" s="18" customFormat="1" ht="11.25" customHeight="1" x14ac:dyDescent="0.2">
      <c r="A38" s="279">
        <f t="shared" ref="A38:A45" si="1">A37+1</f>
        <v>30</v>
      </c>
      <c r="B38" s="495" t="s">
        <v>203</v>
      </c>
      <c r="C38" s="362" t="s">
        <v>537</v>
      </c>
      <c r="D38" s="496">
        <v>2347</v>
      </c>
      <c r="E38" s="509">
        <f>I_3!G18</f>
        <v>0</v>
      </c>
      <c r="F38" s="590">
        <f>I_3!I18</f>
        <v>0</v>
      </c>
      <c r="G38" s="1"/>
    </row>
    <row r="39" spans="1:7" s="18" customFormat="1" ht="11.25" customHeight="1" x14ac:dyDescent="0.2">
      <c r="A39" s="278">
        <f>A38+1</f>
        <v>31</v>
      </c>
      <c r="B39" s="497" t="s">
        <v>203</v>
      </c>
      <c r="C39" s="393" t="s">
        <v>529</v>
      </c>
      <c r="D39" s="498">
        <v>2348</v>
      </c>
      <c r="E39" s="509">
        <f>I_3!G19</f>
        <v>0</v>
      </c>
      <c r="F39" s="590">
        <f>I_3!I19</f>
        <v>0</v>
      </c>
      <c r="G39" s="1"/>
    </row>
    <row r="40" spans="1:7" s="18" customFormat="1" ht="11.25" customHeight="1" x14ac:dyDescent="0.2">
      <c r="A40" s="278">
        <f t="shared" si="1"/>
        <v>32</v>
      </c>
      <c r="B40" s="587" t="s">
        <v>203</v>
      </c>
      <c r="C40" s="393" t="s">
        <v>530</v>
      </c>
      <c r="D40" s="498">
        <v>2349</v>
      </c>
      <c r="E40" s="588">
        <f>I_3!G20</f>
        <v>0</v>
      </c>
      <c r="F40" s="591">
        <f>I_3!I20</f>
        <v>0</v>
      </c>
      <c r="G40" s="1"/>
    </row>
    <row r="41" spans="1:7" s="18" customFormat="1" ht="11.25" customHeight="1" x14ac:dyDescent="0.2">
      <c r="A41" s="278">
        <f t="shared" si="1"/>
        <v>33</v>
      </c>
      <c r="B41" s="584" t="s">
        <v>203</v>
      </c>
      <c r="C41" s="374" t="s">
        <v>547</v>
      </c>
      <c r="D41" s="585">
        <v>2459</v>
      </c>
      <c r="E41" s="586">
        <f>I_3!G21-I_3!G22-I_3!G23</f>
        <v>0</v>
      </c>
      <c r="F41" s="592">
        <f>I_3!I21-I_3!I22-I_3!I23</f>
        <v>0</v>
      </c>
      <c r="G41" s="1"/>
    </row>
    <row r="42" spans="1:7" s="18" customFormat="1" ht="11.25" customHeight="1" x14ac:dyDescent="0.2">
      <c r="A42" s="278">
        <f t="shared" si="1"/>
        <v>34</v>
      </c>
      <c r="B42" s="577" t="s">
        <v>531</v>
      </c>
      <c r="C42" s="365" t="s">
        <v>532</v>
      </c>
      <c r="D42" s="578"/>
      <c r="E42" s="579">
        <f>SUM(E37:E41)</f>
        <v>0</v>
      </c>
      <c r="F42" s="593">
        <f>SUM(F37:F41)</f>
        <v>0</v>
      </c>
      <c r="G42" s="1"/>
    </row>
    <row r="43" spans="1:7" s="18" customFormat="1" ht="11.25" customHeight="1" x14ac:dyDescent="0.2">
      <c r="A43" s="278">
        <f t="shared" si="1"/>
        <v>35</v>
      </c>
      <c r="B43" s="495" t="s">
        <v>533</v>
      </c>
      <c r="C43" s="362" t="s">
        <v>201</v>
      </c>
      <c r="D43" s="496">
        <v>2449</v>
      </c>
      <c r="E43" s="574">
        <f>I_3!G23+I_3!G22</f>
        <v>0</v>
      </c>
      <c r="F43" s="594">
        <f>I_3!I23+I_3!I22</f>
        <v>0</v>
      </c>
      <c r="G43" s="1"/>
    </row>
    <row r="44" spans="1:7" s="18" customFormat="1" ht="11.25" customHeight="1" x14ac:dyDescent="0.2">
      <c r="A44" s="278">
        <f t="shared" si="1"/>
        <v>36</v>
      </c>
      <c r="B44" s="503" t="s">
        <v>203</v>
      </c>
      <c r="C44" s="418" t="s">
        <v>202</v>
      </c>
      <c r="D44" s="502">
        <v>2497</v>
      </c>
      <c r="E44" s="575">
        <f>I_3!G69</f>
        <v>0</v>
      </c>
      <c r="F44" s="595">
        <f>I_3!I69</f>
        <v>0</v>
      </c>
      <c r="G44" s="1"/>
    </row>
    <row r="45" spans="1:7" s="18" customFormat="1" ht="11.25" customHeight="1" thickBot="1" x14ac:dyDescent="0.25">
      <c r="A45" s="576">
        <f t="shared" si="1"/>
        <v>37</v>
      </c>
      <c r="B45" s="581" t="s">
        <v>531</v>
      </c>
      <c r="C45" s="582" t="s">
        <v>534</v>
      </c>
      <c r="D45" s="507"/>
      <c r="E45" s="583">
        <f>SUM(E42:E44)</f>
        <v>0</v>
      </c>
      <c r="F45" s="596">
        <f>SUM(F42:F44)</f>
        <v>0</v>
      </c>
      <c r="G45" s="1"/>
    </row>
    <row r="47" spans="1:7" x14ac:dyDescent="0.2">
      <c r="A47" s="18"/>
      <c r="B47" s="35"/>
      <c r="C47" s="18" t="s">
        <v>245</v>
      </c>
      <c r="D47" s="18"/>
      <c r="E47" s="18"/>
      <c r="F47" s="18"/>
    </row>
    <row r="48" spans="1:7" x14ac:dyDescent="0.2">
      <c r="A48" s="18"/>
      <c r="B48" s="35"/>
      <c r="C48" s="36" t="s">
        <v>244</v>
      </c>
      <c r="D48" s="18"/>
      <c r="E48" s="18"/>
      <c r="F48" s="18"/>
    </row>
  </sheetData>
  <sheetProtection password="D432" sheet="1" objects="1" scenarios="1"/>
  <protectedRanges>
    <protectedRange sqref="E32:F32" name="Bereich4"/>
    <protectedRange sqref="E26:F30" name="Bereich3"/>
    <protectedRange sqref="E21:F23" name="Bereich2"/>
    <protectedRange sqref="E12:F18" name="Bereich1"/>
  </protectedRanges>
  <customSheetViews>
    <customSheetView guid="{0E6EEBCA-983A-4516-9684-AAC30A75EB8F}" showGridLines="0" hiddenColumns="1" showRuler="0">
      <selection activeCell="E21" sqref="E21"/>
      <pageMargins left="0.78740157499999996" right="0.78740157499999996" top="0.984251969" bottom="0.984251969" header="0.4921259845" footer="0.4921259845"/>
      <pageSetup paperSize="9" orientation="portrait" horizontalDpi="300" verticalDpi="300" r:id="rId1"/>
      <headerFooter alignWithMargins="0"/>
    </customSheetView>
    <customSheetView guid="{1FD36552-A9E4-493D-86F8-7837E168DECC}" showPageBreaks="1" showGridLines="0" hiddenColumns="1" showRuler="0">
      <selection activeCell="E21" sqref="E21"/>
      <pageMargins left="0.78740157499999996" right="0.78740157499999996" top="0.984251969" bottom="0.984251969" header="0.4921259845" footer="0.4921259845"/>
      <pageSetup paperSize="9" orientation="portrait" horizontalDpi="300" verticalDpi="300" r:id="rId2"/>
      <headerFooter alignWithMargins="0"/>
    </customSheetView>
    <customSheetView guid="{E222FE07-C4BC-4F2D-9F77-35FE8CAC90DC}" showGridLines="0" hiddenColumns="1" showRuler="0" topLeftCell="A28">
      <selection activeCell="G32" sqref="G32"/>
      <pageMargins left="0.78740157499999996" right="0.78740157499999996" top="0.984251969" bottom="0.984251969" header="0.4921259845" footer="0.4921259845"/>
      <pageSetup paperSize="9" orientation="portrait" horizontalDpi="300" verticalDpi="300" r:id="rId3"/>
      <headerFooter alignWithMargins="0">
        <oddFooter>&amp;C&amp;9Investitionskonzept 2011</oddFooter>
      </headerFooter>
    </customSheetView>
  </customSheetViews>
  <pageMargins left="0.59055118110236227" right="0.19685039370078741" top="0.51181102362204722" bottom="0.19685039370078741" header="0.19685039370078741" footer="0.19685039370078741"/>
  <pageSetup paperSize="9" orientation="portrait" horizontalDpi="300" verticalDpi="300" r:id="rId4"/>
  <headerFooter alignWithMargins="0">
    <oddFooter>&amp;CInvestitionskonzept_Geschäftsplan_2023 (Stand: 16.05.2023)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15</vt:i4>
      </vt:variant>
    </vt:vector>
  </HeadingPairs>
  <TitlesOfParts>
    <vt:vector size="28" baseType="lpstr">
      <vt:lpstr>I_1</vt:lpstr>
      <vt:lpstr>I_2</vt:lpstr>
      <vt:lpstr>I_3</vt:lpstr>
      <vt:lpstr>I_4</vt:lpstr>
      <vt:lpstr>I_5</vt:lpstr>
      <vt:lpstr>I_5b</vt:lpstr>
      <vt:lpstr>I_6</vt:lpstr>
      <vt:lpstr>Anlage 1 Berechn. Umsatzerl</vt:lpstr>
      <vt:lpstr>Anlage 2 Berechn. BWS</vt:lpstr>
      <vt:lpstr>E_1</vt:lpstr>
      <vt:lpstr>E_3</vt:lpstr>
      <vt:lpstr>Ausfüllhinweise</vt:lpstr>
      <vt:lpstr>Zsfg. GA</vt:lpstr>
      <vt:lpstr>ALFF</vt:lpstr>
      <vt:lpstr>'Anlage 1 Berechn. Umsatzerl'!Druckbereich</vt:lpstr>
      <vt:lpstr>'Anlage 2 Berechn. BWS'!Druckbereich</vt:lpstr>
      <vt:lpstr>Ausfüllhinweise!Druckbereich</vt:lpstr>
      <vt:lpstr>E_1!Druckbereich</vt:lpstr>
      <vt:lpstr>E_3!Druckbereich</vt:lpstr>
      <vt:lpstr>I_1!Druckbereich</vt:lpstr>
      <vt:lpstr>I_2!Druckbereich</vt:lpstr>
      <vt:lpstr>I_3!Druckbereich</vt:lpstr>
      <vt:lpstr>I_4!Druckbereich</vt:lpstr>
      <vt:lpstr>I_5!Druckbereich</vt:lpstr>
      <vt:lpstr>I_5b!Druckbereich</vt:lpstr>
      <vt:lpstr>I_6!Druckbereich</vt:lpstr>
      <vt:lpstr>E_1!Drucktitel</vt:lpstr>
      <vt:lpstr>'Zsfg. GA'!Drucktitel</vt:lpstr>
    </vt:vector>
  </TitlesOfParts>
  <Company>fal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</dc:creator>
  <cp:lastModifiedBy>Flamming, Saskia</cp:lastModifiedBy>
  <cp:lastPrinted>2023-05-16T07:29:45Z</cp:lastPrinted>
  <dcterms:created xsi:type="dcterms:W3CDTF">2002-04-15T12:11:45Z</dcterms:created>
  <dcterms:modified xsi:type="dcterms:W3CDTF">2023-05-16T07:30:56Z</dcterms:modified>
</cp:coreProperties>
</file>